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50" windowHeight="6950"/>
  </bookViews>
  <sheets>
    <sheet name="数据结果" sheetId="2" r:id="rId1"/>
    <sheet name="北大核心发文明细" sheetId="5" r:id="rId2"/>
    <sheet name="CSSCI（含扩展版）发文" sheetId="3" r:id="rId3"/>
    <sheet name="SCIE发文明细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<sst xmlns="http://schemas.openxmlformats.org/spreadsheetml/2006/main" count="2760" uniqueCount="1013">
  <si>
    <t>2024年第二季度贵州民族大学发文统计</t>
  </si>
  <si>
    <t>类别</t>
  </si>
  <si>
    <t>文献篇数</t>
  </si>
  <si>
    <t>北大核心期刊</t>
  </si>
  <si>
    <t>CSSCI期刊（包含扩展版）</t>
  </si>
  <si>
    <t>SCIE期刊</t>
  </si>
  <si>
    <t>数据说明：
1、数据检索来自中国知网CNKI、Web of Science（SCIE）；
2、中国知网检索以网络发表时间限定2024年4月1日至6月30日；SCIE检索以出版时间限定2024年4月1日至6月30日；
3、中文发文检索仅统计第一单位为“贵州民族大学”的文章，SCI检索不区分第一单位。
4、为保护个人隐私，数据中不体现作者姓名。</t>
  </si>
  <si>
    <t>Title-题名</t>
  </si>
  <si>
    <t>Organ-单位</t>
  </si>
  <si>
    <t>Source-文献来源</t>
  </si>
  <si>
    <t>PubTime-发表时间</t>
  </si>
  <si>
    <t>Fund-基金</t>
  </si>
  <si>
    <t>Year-年</t>
  </si>
  <si>
    <t>Volume-卷</t>
  </si>
  <si>
    <t>Period-期</t>
  </si>
  <si>
    <t>我国数字鸿沟治理的政策主题、府际关系及扩散变迁——基于2006—2022年国家层面政策文件的计量分析</t>
  </si>
  <si>
    <t>贵州民族大学传媒学院;</t>
  </si>
  <si>
    <t>智库理论与实践</t>
  </si>
  <si>
    <t>2024-06-29 12:24</t>
  </si>
  <si>
    <t>贵州省哲学社会科学规划项目“贵州农村居民数字素养培育与数字乡村参与度提升研究”(项目编号：22GZYB46)的阶段性成果之一</t>
  </si>
  <si>
    <t>2024</t>
  </si>
  <si>
    <t>9</t>
  </si>
  <si>
    <t>03</t>
  </si>
  <si>
    <t>国家文化公园投融资机制创新研究</t>
  </si>
  <si>
    <t>贵州民族大学旅游与航空服务学院;贵州民族大学社会学院;</t>
  </si>
  <si>
    <t>重庆社会科学</t>
  </si>
  <si>
    <t>2024-06-28</t>
  </si>
  <si>
    <t>贵州省研究阐释习近平总书记“七一”重要讲话精神重大专项课题“长征国家文化公园建设的投融资机制创新研究——基于贵州的探索实践”（21GZZB39）</t>
  </si>
  <si>
    <t>06</t>
  </si>
  <si>
    <t>对中性婴儿面孔注意偏向与表情不确定性的关系</t>
  </si>
  <si>
    <t>贵州民族大学民族文化与认知科学学院;贵州师范大学农村儿童青少年心理健康教育研究中心;贵州师范大学心理学院;贵州民族大学学生工作部;</t>
  </si>
  <si>
    <t>心理科学进展</t>
  </si>
  <si>
    <t>2024-06-28 11:00</t>
  </si>
  <si>
    <t>国家自然科学基金地区项目(32360205)资助</t>
  </si>
  <si>
    <t>32</t>
  </si>
  <si>
    <t>09</t>
  </si>
  <si>
    <t>社会治理视角下西部地区农村电商产业发展路径研究——基于对贵州省四区县的实地调研</t>
  </si>
  <si>
    <t>贵州民族大学社会学院;贵州民族大学;贵州省文史馆;</t>
  </si>
  <si>
    <t>中共福建省委党校(福建行政学院)学报</t>
  </si>
  <si>
    <t>2024-06-27 14:06</t>
  </si>
  <si>
    <t>国家社会科学基金一般项目“电子商务与农村社区发展的社会学研究”（项目编号：19BSH106）</t>
  </si>
  <si>
    <t>贵州高质量铸牢中华民族共同体意识研究进展——基于CiteSpace的可视化分析</t>
  </si>
  <si>
    <t>贵州民族大学社会学院;四川大学法学院;</t>
  </si>
  <si>
    <t>贵州民族研究</t>
  </si>
  <si>
    <t>2024-06-25</t>
  </si>
  <si>
    <t>贵州省铸牢中华民族共同体意识研究基地2024年度重大课题“贵州互嵌式社区铸牢中华民族共同体意识调查研究”（项目编号：24ZLJD01）;; 贵州省哲学社会科学创新团队“贵州省民族研究院乡村治理体系和治理能力现代化研究团队”的阶段性成果</t>
  </si>
  <si>
    <t>45</t>
  </si>
  <si>
    <t>实训教学与企业项目研发的深度融合</t>
  </si>
  <si>
    <t>贵州民族大学工程技术人才实践训练中心;华南理工大学机械与汽车工程学院;贵州医科大学护理学院;贵州民族大学物理与机电工程学院;</t>
  </si>
  <si>
    <t>实验室研究与探索</t>
  </si>
  <si>
    <t>2024-06-21 18:04</t>
  </si>
  <si>
    <t>国家自然科学基金地区科学基金项目(82260646);; 2023年度国家民委高等教育教学改革项目(23123);; 贵州省教育厅2021年度普通本科高校青年科技人才成长项目(黔教合KY字[2022]240,黔教合KY字[2022]176);; 贵州省教育厅2022年度高等学校科学研究项目(青年项目)(黔教技[2022]156号);; 贵州省基础研究计划(自然科学类)项目(黔科合基础-ZK[2023]151);; 广东省自然科学基金项目(2214050007061);; 2023年贵州省级“金课”项目(2023117)</t>
  </si>
  <si>
    <t>43</t>
  </si>
  <si>
    <t>清水江流域乡村社会互助共济之“讨”研究——基于“讨”契的考察</t>
  </si>
  <si>
    <t>贵州民族大学马克思主义学院;</t>
  </si>
  <si>
    <t>广西民族研究</t>
  </si>
  <si>
    <t>2024-06-20</t>
  </si>
  <si>
    <t>贵州省哲学社会科学规划一般课题“清代以来清水江流域民间文契中的乡村治理研究”(23GZYB12)</t>
  </si>
  <si>
    <t>“中华民族共同体概论”课程建设的难点与对策</t>
  </si>
  <si>
    <t>贵州民族大学中华民族共同体与多民族文化繁荣发展高端智库;贵州民族大学;</t>
  </si>
  <si>
    <t>中南民族大学学报(人文社会科学版)</t>
  </si>
  <si>
    <t>2024-06-17 15:29</t>
  </si>
  <si>
    <t>国家社会科学基金项目“中国各民族人口流动与交往交流交融现实格局研究”[20BMZ016];; 国家民委教改项目“高校铸牢中华民族共同体意识教育教学路径研究”[2023-GME-067]</t>
  </si>
  <si>
    <t>44</t>
  </si>
  <si>
    <t>卡夫卡小说《美国》的英译研究</t>
  </si>
  <si>
    <t>贵州民族大学外国语学院;中国人民大学文学院;</t>
  </si>
  <si>
    <t>山东外语教学</t>
  </si>
  <si>
    <t>2024-06-15</t>
  </si>
  <si>
    <t>国家社科基金重点项目“卡夫卡与中国文学、文化之关系研究”(项目编号：17AWW002);; 贵州民族大学博士科研启动项目“卡夫卡作品的译介与影响研究”(项目编号：202209)的阶段性成果</t>
  </si>
  <si>
    <t>喀斯特地区马尾松人工林根系抗拉与抗折的力学特性</t>
  </si>
  <si>
    <t>贵州民族大学生态环境工程学院;贵州省山地资源研究所;</t>
  </si>
  <si>
    <t>水土保持通报</t>
  </si>
  <si>
    <t>贵州省科技计划项目“FAST周边异质生境生态修复模式研究与示范”(黔科合支撑[2021]一般460号);贵州省科技计划项目(黔科合支撑[2022]一般200号,黔科合支撑[2023]一般151号);; 贵州科学院省级科研专项(黔科院科专合字[2023]03号);贵州科学院创新产业研究启动基金(黔科院C字[2021]1号);; 贵州省科学技术基金项目(黔科合基础ZK[2023]一般157);; 贵州民族大学科研基金项目[(2022)YB13]</t>
  </si>
  <si>
    <t>液相置换法制备硅/碳复合材料及其储锂性能</t>
  </si>
  <si>
    <t>贵州民族大学化学工程学院;贵州理工学院化学工程学院/贵州高校能源化学重点实验室;</t>
  </si>
  <si>
    <t>华南师范大学学报(自然科学版)</t>
  </si>
  <si>
    <t>2024-06-12 15:49</t>
  </si>
  <si>
    <t>贵州省自然科学基金项目(黔科合基础-ZK[2022]一般171&amp;ZK[2022]一般216);; 贵州理工学院高层次人才启动项目(2023GCC021)</t>
  </si>
  <si>
    <t>56</t>
  </si>
  <si>
    <t>马尾松、杉木木粉增强PE-HD复合材料的力学和蠕变性能</t>
  </si>
  <si>
    <t>贵州民族大学化学工程学院;贵州民族大学数据科学与信息工程学院;贵州大学林学院;贵州民族大学材料科学与工程学院;</t>
  </si>
  <si>
    <t>工程塑料应用</t>
  </si>
  <si>
    <t>2024-06-10</t>
  </si>
  <si>
    <t>国家自然科学基金项目(32060324,32160413);; 贵州省高层次留学人才创新创业项目(2022-06);; 贵州省科技计划项目(黔科合基础-ZK[2022]一般067,黔科合基础-ZK[2021]一般161);; 贵州省教育厅自然科学研究项目(黔教技[2023]034号)</t>
  </si>
  <si>
    <t>52</t>
  </si>
  <si>
    <t>喀斯特湖泊-河流系统溶解性有机质光谱特征</t>
  </si>
  <si>
    <t>贵州民族大学生态环境工程学院;中国科学院重庆绿色智能技术研究院;贵州省工程地质灾害防治工程研究中心(贵州民族大学);</t>
  </si>
  <si>
    <t>生态学报</t>
  </si>
  <si>
    <t>2024-06-08</t>
  </si>
  <si>
    <t>国家自然科学基金项目(42107091,42167050);; 贵州省科技计划项目(黔科合基础-ZK[2024]重点061);; 重庆市自然科学基金面上项目(CSTB2022NSCQ-MSX1046)</t>
  </si>
  <si>
    <t>11</t>
  </si>
  <si>
    <t>军用新能源微电网系统的运维及故障处置分析</t>
  </si>
  <si>
    <t>贵州民族大学化学工程学院;军委后勤保障部军需能源技术服务中心;轻工业化学电源研究所;军事科学院防化研究院;</t>
  </si>
  <si>
    <t>储能科学与技术</t>
  </si>
  <si>
    <t>2024-06-08 10:13</t>
  </si>
  <si>
    <t>国家自然科学青年基金项目（21703285）</t>
  </si>
  <si>
    <t>13</t>
  </si>
  <si>
    <t>08</t>
  </si>
  <si>
    <t>基于快速鲁棒模糊C有序均值聚类的苗族服饰图像分割算法</t>
  </si>
  <si>
    <t>贵州民族大学数据科学与信息工程学院;贵州民族大学工程技术人才实践训练中心;</t>
  </si>
  <si>
    <t>毛纺科技</t>
  </si>
  <si>
    <t>2024-06-03 14:30</t>
  </si>
  <si>
    <t>国家自然科学基金项目(62062024);; 贵州省省级科技计划项目(黔科合基础-ZK[2021]一般342);; 贵州省研究生教育教学改革重点项目(黔教合YJSJGKT[2021]018);; 贵州省教育厅自然科学研究项目(黔教技[2022]015)</t>
  </si>
  <si>
    <t>视频化生存语境下影像思维嵌入新闻学专业课程建设的路径分析</t>
  </si>
  <si>
    <t>电影评介</t>
  </si>
  <si>
    <t>2024-05-30</t>
  </si>
  <si>
    <t>贵州省2022年高等学校教学内容和课程体系改革项目“新文科背景下《新闻采访与写作》课程教改可视化研究”;; 贵州省第二批省级“金课”《新闻采访与写作》（编号：2024JKSJ0017）阶段性成果</t>
  </si>
  <si>
    <t>10</t>
  </si>
  <si>
    <t>不锈钢丝/尼龙螺旋线圈型人工肌肉的制备及其性能研究</t>
  </si>
  <si>
    <t>贵州民族大学材料科学与工程学院;</t>
  </si>
  <si>
    <t>化工新型材料</t>
  </si>
  <si>
    <t>2024-05-27</t>
  </si>
  <si>
    <t>贵州省基础研究(自然科学)项目(黔科合基础-ZK[2021]一般160、黔科合基础-ZK[2021]一般161和黔科合基础-ZK[2021]一般263);; 贵州省教育厅青年科技人才成长项目(黔教合KY字[2021]119和黔教合KY字[2021]112);; 国家自然科学基金(32060324);; 贵州省高层次留学人才创新创业项目(2022-06)</t>
  </si>
  <si>
    <t>S1</t>
  </si>
  <si>
    <t>论王锺翰史学研究中的共同体思想</t>
  </si>
  <si>
    <t>贵州民族大学民族学与历史学学院;</t>
  </si>
  <si>
    <t>民族学论丛</t>
  </si>
  <si>
    <t>2024-05-25</t>
  </si>
  <si>
    <t>贵州省教育厅2024年高校人文社会科学研究项目“铸牢中华民族共同体意识的教育实践研究”（2024RW49）</t>
  </si>
  <si>
    <t>02</t>
  </si>
  <si>
    <t>岩溶库区不同植被类型土壤碳、氮及其组分特征-以贵阳市花溪水库为例</t>
  </si>
  <si>
    <t>贵州民族大学生态环境工程学院;贵州省林业科学研究院;</t>
  </si>
  <si>
    <t>中国岩溶</t>
  </si>
  <si>
    <t>2024-05-23 14:49</t>
  </si>
  <si>
    <t>贵州省教育厅成长人才项目（黔教合KY字[2018]136）;贵州省科技厅基础研究项目[黔科合基础[2018]1072]</t>
  </si>
  <si>
    <t>贵州省主要水稻产区土壤与大米锗分布特征及影响因素研究</t>
  </si>
  <si>
    <t>贵州民族大学生态环境工程学院;贵州省高等学校塑料应用绿色低碳技术工程研究中心;</t>
  </si>
  <si>
    <t>地球与环境</t>
  </si>
  <si>
    <t>2024-05-22 09:06</t>
  </si>
  <si>
    <t>国家自然科学基金项目(42263007);; 贵州省科技计划项目(ZK[2021]209、ZK[2021]235);; 贵州省教育厅自然科学研究项目([2021]118、[2023]034)</t>
  </si>
  <si>
    <t>04</t>
  </si>
  <si>
    <t>超越宗教经济模型:基于中国经验的理论建模</t>
  </si>
  <si>
    <t>贵州民族大学社会学院;北京大学社会学系;北京工业大学文法学部、北京社会管理研究基地;</t>
  </si>
  <si>
    <t>社会学研究</t>
  </si>
  <si>
    <t>2024-05-20</t>
  </si>
  <si>
    <t>国家社会科学基金青年项目“乡村文化治理的传承与转化研究”(23CSH013)的阶段性成果</t>
  </si>
  <si>
    <t>39</t>
  </si>
  <si>
    <t>苗语语音音节自适应切分算法</t>
  </si>
  <si>
    <t>贵州民族大学数据科学与信息工程学院;贵州省模式识别与智能系统重点实验室;贵阳人文科技学院大数据与信息工程学院;</t>
  </si>
  <si>
    <t>科学技术与工程</t>
  </si>
  <si>
    <t>2024-05-18</t>
  </si>
  <si>
    <t>贵州省科技计划(黔科合基础-ZK[2022]一般195,黔科合基础-ZK[2023]一般143,黔科合平台人才-ZCKJ[2021]007,黔科合基础-ZK[2024]一般493);; 贵州省青年科技人才成长项目(黔教合KY字[2021]104,黔教合KY字[2021]113,黔教合KY字[2021]110);; 贵州省教育厅自然科学研究项目(黔教技[2023]061号,黔教技[2023]012号,黔教技[2022]015号);; 贵州省模式识别与智能系统重点实验室开放课题(GZMUKL[2022]KF01)</t>
  </si>
  <si>
    <t>24</t>
  </si>
  <si>
    <t>14</t>
  </si>
  <si>
    <t>污泥提取液施用对植物植株形态及产量的影响</t>
  </si>
  <si>
    <t>贵州民族大学生态环境工程学院;贵州民族大学固废污染控制与资源化工程研究中心;贵州创业水务有限公司;</t>
  </si>
  <si>
    <t>2024-05-06 14:16</t>
  </si>
  <si>
    <t>国家自然科学基金项目(41563013);; 贵州省教育厅科技拔尖人才支持项目(黔教合KY字[2018]044);; 大学生创新创业训练计划项目(201510672007、201710672011)</t>
  </si>
  <si>
    <t>05</t>
  </si>
  <si>
    <t>穿越虚构与现实的图像隐喻</t>
  </si>
  <si>
    <t>贵州民族大学;贵州省女美术家协会;</t>
  </si>
  <si>
    <t>美术观察</t>
  </si>
  <si>
    <t>2024-05-05</t>
  </si>
  <si>
    <t>2022年度贵州省艺术规划项目研究成果之一,项目编号:22BF09</t>
  </si>
  <si>
    <t>不同种源百合花杜鹃种子性状和萌发特性差异研究</t>
  </si>
  <si>
    <t>贵州民族大学生态环境工程学院;贵州国有龙里林场;</t>
  </si>
  <si>
    <t>种子</t>
  </si>
  <si>
    <t>2024-04-25</t>
  </si>
  <si>
    <t>贵州省科技支撑项目(黔科合支撑[2023]一般035);; 国家林业和草原局林场第三批国家林木种质资源库“国有龙里林场高原植物国家林木种质资源库”建设项目(2021GZ01)</t>
  </si>
  <si>
    <t>顶栅共面结构非晶氧化物薄膜晶体管的低成本制备及性能研究</t>
  </si>
  <si>
    <t>成都大学电子信息与电气工程学院;贵州民族大学材料科学与工程学院;成都高新发展股份有限公司;</t>
  </si>
  <si>
    <t>半导体光电</t>
  </si>
  <si>
    <t>2024-04-15</t>
  </si>
  <si>
    <t>国家自然科学基金项目(62064001);; 贵州省科学技术基金项目(黔科合基础-ZK[2021]一般238);; 贵阳市科技计划基金项目(筑科合同[2021]43-2号);; 贵州省优秀青年科技人才计划项目(黔科合平台人才-YQK[2023]018);; 贵州省教育厅青年科技人才成长项目(黔教合KY字[2017]131)</t>
  </si>
  <si>
    <t>数字技术与产业嵌合助力贵州民族地区职业培训高质量发展</t>
  </si>
  <si>
    <t>贵州民族大学文学院;贵州职业技术学院基础部;</t>
  </si>
  <si>
    <t>民族教育研究</t>
  </si>
  <si>
    <t>2021年度贵州省哲学社会科学重点课题“贵州民族地区职业院校职业培训现状调查研究”(项目编号：21GZZD53);; 贵州省高校哲学社会科学实验室“南方少数民族语言信息化实验室”(编号：黔教哲[2023]06号)的阶段性成果</t>
  </si>
  <si>
    <t>35</t>
  </si>
  <si>
    <t>互补空间信息和隶属度修正的直觉模糊聚类苗族服饰图案分割</t>
  </si>
  <si>
    <t>贵州民族大学,贵州省模式识别与智能系统重点实验室;贵州民族大学,数据科学与信息工程学院;贵州民族大学,工程技术人才实践训练中心;</t>
  </si>
  <si>
    <t>现代纺织技术</t>
  </si>
  <si>
    <t>2024-04-11 16:59</t>
  </si>
  <si>
    <t>国家自然科学基金项目(62062024);; 贵州省省级科技计划项目(黔科合基础-ZK[2021]一般342);; 贵州省教育厅自然科学研究项目(黔教技[2022]015);; 贵州省模式识别与智能系统重点实验室2022年度开放课题(GZMUKL[2022]KF03)</t>
  </si>
  <si>
    <t>新世纪中国科幻电影的想象力建构和后工业美学</t>
  </si>
  <si>
    <t>贵州民族大学传媒学院;贵州民族大学;</t>
  </si>
  <si>
    <t>上海文化</t>
  </si>
  <si>
    <t>国家社科基金西部项目“媒介融合语境下中国网络科幻小说的阐释批评机制研究”(项目号：23XZW031)、国家社科基金艺术学重大项目“比较视野下中国科幻电影工业与美学研究”(项目号：21ZD16)的阶段性成果</t>
  </si>
  <si>
    <t>从贵州“村超”看传播如何助力乡村振兴——基于群众体育的新媒体营销思路</t>
  </si>
  <si>
    <t>贵州民族大学数据科学与信息工程学院;贵州村超;贵州民族大学;</t>
  </si>
  <si>
    <t>传媒</t>
  </si>
  <si>
    <t>国家社会科学基金资助项目“共同富裕视角下社会资本与民族旅游村寨农户利益联结机制研究”（项目编号：22BMZ070）的阶段性研究成果</t>
  </si>
  <si>
    <t>Publication Type</t>
  </si>
  <si>
    <t>Authors</t>
  </si>
  <si>
    <t>Author Full Names</t>
  </si>
  <si>
    <t>Article Title</t>
  </si>
  <si>
    <t>Source Title</t>
  </si>
  <si>
    <t>ISSN</t>
  </si>
  <si>
    <t>eISSN</t>
  </si>
  <si>
    <t>Publication Date</t>
  </si>
  <si>
    <t>Publication Year</t>
  </si>
  <si>
    <t>Volume</t>
  </si>
  <si>
    <t>Issue</t>
  </si>
  <si>
    <t>Start Page</t>
  </si>
  <si>
    <t>End Page</t>
  </si>
  <si>
    <t>Article Number</t>
  </si>
  <si>
    <t>DOI</t>
  </si>
  <si>
    <t>DOI Link</t>
  </si>
  <si>
    <t>Book DOI</t>
  </si>
  <si>
    <t>Early Access Date</t>
  </si>
  <si>
    <t>Number of Pages</t>
  </si>
  <si>
    <t>WoS Categories</t>
  </si>
  <si>
    <t>Web of Science Index</t>
  </si>
  <si>
    <t>Research Areas</t>
  </si>
  <si>
    <t>IDS Number</t>
  </si>
  <si>
    <t>Pubmed Id</t>
  </si>
  <si>
    <t>Open Access Designations</t>
  </si>
  <si>
    <t>Highly Cited Status</t>
  </si>
  <si>
    <t>Hot Paper Status</t>
  </si>
  <si>
    <t>Date of Export</t>
  </si>
  <si>
    <t>UT (Unique WOS ID)</t>
  </si>
  <si>
    <t>Web of Science Record</t>
  </si>
  <si>
    <t>J</t>
  </si>
  <si>
    <t>Li, Q; Ran, WW; Wang, F</t>
  </si>
  <si>
    <t>Li, Qin; Ran, Wenwen; Wang, Feng</t>
  </si>
  <si>
    <t>Infinity norm bounds for the inverse of generalized SDD2 matrices with applications</t>
  </si>
  <si>
    <t>JAPAN JOURNAL OF INDUSTRIAL AND APPLIED MATHEMATICS</t>
  </si>
  <si>
    <t>0916-7005</t>
  </si>
  <si>
    <t>1868-937X</t>
  </si>
  <si>
    <t>SEP</t>
  </si>
  <si>
    <t/>
  </si>
  <si>
    <t>10.1007/s13160-024-00658-2</t>
  </si>
  <si>
    <t>MAY 2024</t>
  </si>
  <si>
    <t>WOS:001230117700001</t>
  </si>
  <si>
    <t>Wu, ZY; Yang, QL; Cui, C; Wu, YY; Xie, YD; Wang, HJ</t>
  </si>
  <si>
    <t>Wu, Zhuyu; Yang, Qiliang; Cui, Can; Wu, Yiyi; Xie, Yadian; Wang, Huanjiang</t>
  </si>
  <si>
    <t>Aromatic poly (amino acids) as an effective low-temperature demulsifier for treating crude oil-in-water emulsions</t>
  </si>
  <si>
    <t>JOURNAL OF HAZARDOUS MATERIALS</t>
  </si>
  <si>
    <t>0304-3894</t>
  </si>
  <si>
    <t>1873-3336</t>
  </si>
  <si>
    <t>JUL 5</t>
  </si>
  <si>
    <t>10.1016/j.jhazmat.2024.134608</t>
  </si>
  <si>
    <t>WOS:001242934300001</t>
  </si>
  <si>
    <t>Zhong, T; Dai, YH; Fu, HB</t>
  </si>
  <si>
    <t>Zhong, Tao; Dai, Ya-Hong; Fu, Hai-Bing</t>
  </si>
  <si>
    <t>ρ-meson longitudinal leading-twist distribution amplitude revisited and the D→ρ semileptonic decay</t>
  </si>
  <si>
    <t>CHINESE PHYSICS C</t>
  </si>
  <si>
    <t>1674-1137</t>
  </si>
  <si>
    <t>2058-6132</t>
  </si>
  <si>
    <t>JUN 1</t>
  </si>
  <si>
    <t>10.1088/1674-1137/ad34be</t>
  </si>
  <si>
    <t>WOS:001224225000001</t>
  </si>
  <si>
    <t>Gao, Q; Dong, ZG; Long, B</t>
  </si>
  <si>
    <t>Gao, Qiao; Dong, Zegang; Long, Bo</t>
  </si>
  <si>
    <t>Reactions of sulfur trioxide with hypochlorous acid catalyzed by water in gas phase and at the air-water nanodroplet interface in the atmosphere: An important sink for hypochlorous acid</t>
  </si>
  <si>
    <t>ATMOSPHERIC ENVIRONMENT</t>
  </si>
  <si>
    <t>1352-2310</t>
  </si>
  <si>
    <t>1873-2844</t>
  </si>
  <si>
    <t>AUG 15</t>
  </si>
  <si>
    <t>10.1016/j.atmosenv.2024.120574</t>
  </si>
  <si>
    <t>WOS:001246851900001</t>
  </si>
  <si>
    <t>Qi, YZ; Ye, XL; Huan, XY; Xu, Q; Ma, SK; Bao, DM; Zhang, YP; Du, HJ; Hou, XQ; Wen, Z</t>
  </si>
  <si>
    <t>Qi, Yuzhao; Ye, Xiaolin; Huan, Xuanying; Xu, Qiu; Ma, Shikai; Bao, Dongmei; Zhang, Yupeng; Du, Haijun; Hou, Xueqing; Wen, Zhu</t>
  </si>
  <si>
    <t>Sulfurized DOPO synergizes with phenoxytriazine to impart epoxy thermoset fire safety, thermal stability and mechanical toughness</t>
  </si>
  <si>
    <t>REACTIVE &amp; FUNCTIONAL POLYMERS</t>
  </si>
  <si>
    <t>1381-5148</t>
  </si>
  <si>
    <t>1873-166X</t>
  </si>
  <si>
    <t>JUL</t>
  </si>
  <si>
    <t>10.1016/j.reactfunctpolym.2024.105927</t>
  </si>
  <si>
    <t>WOS:001243256600001</t>
  </si>
  <si>
    <t>Wang, Y; Qian, J; Zhang, C; Zhang, ZY</t>
  </si>
  <si>
    <t>Wang, Yi; Qian, Jing; Zhang, Chi; Zhang, Zhiyuan</t>
  </si>
  <si>
    <t>Effects of Cadmium Stress on Seed Germination and Physiology and Biochemistry during Early Seedling Growth of Masson Pine (Pinus massoniana Lamb.)</t>
  </si>
  <si>
    <t>FOREST SCIENCE</t>
  </si>
  <si>
    <t>0015-749X</t>
  </si>
  <si>
    <t>1938-3738</t>
  </si>
  <si>
    <t>MAY 31</t>
  </si>
  <si>
    <t>10.1093/forsci/fxae010</t>
  </si>
  <si>
    <t>APR 2024</t>
  </si>
  <si>
    <t>WOS:001195073300001</t>
  </si>
  <si>
    <t>Wu, LJ; Miao, HY; Liu, TZ</t>
  </si>
  <si>
    <t>Wu, Linjing; Miao, Haiying; Liu, Taoze</t>
  </si>
  <si>
    <t>Development in Agricultural Ecosystems' Carbon Emissions Research: A Visual Analysis Using CiteSpace</t>
  </si>
  <si>
    <t>AGRONOMY-BASEL</t>
  </si>
  <si>
    <t>2073-4395</t>
  </si>
  <si>
    <t>JUN</t>
  </si>
  <si>
    <t>10.3390/agronomy14061288</t>
  </si>
  <si>
    <t>WOS:001254744200001</t>
  </si>
  <si>
    <t>Zhang, FD; Sun, DS</t>
  </si>
  <si>
    <t>Zhang, Fude; Sun, Deshu</t>
  </si>
  <si>
    <t>Subdirect sums of strong SDD1 matrices</t>
  </si>
  <si>
    <t>COMPUTATIONAL &amp; APPLIED MATHEMATICS</t>
  </si>
  <si>
    <t>2238-3603</t>
  </si>
  <si>
    <t>1807-0302</t>
  </si>
  <si>
    <t>APR</t>
  </si>
  <si>
    <t>10.1007/s40314-024-02619-4</t>
  </si>
  <si>
    <t>WOS:001177500600001</t>
  </si>
  <si>
    <t>Zhang, X; Chen, JR; Long, B</t>
  </si>
  <si>
    <t>Zhang, Xi; Chen, Jiarong; Long, Bo</t>
  </si>
  <si>
    <t>Atmospheric reactions of hydroperoxymethyl thioformate with sulfur trioxide catalyzed by water monomer and hydrolysis of sulfur trioxide catalyzed by hydroperoxymethyl thioformate</t>
  </si>
  <si>
    <t>COMPUTATIONAL AND THEORETICAL CHEMISTRY</t>
  </si>
  <si>
    <t>2210-271X</t>
  </si>
  <si>
    <t>1872-7999</t>
  </si>
  <si>
    <t>10.1016/j.comptc.2024.114641</t>
  </si>
  <si>
    <t>WOS:001245037000001</t>
  </si>
  <si>
    <t>Xu, YH; Pei, M; Zhan, X; Du, JY; Zhang, DH</t>
  </si>
  <si>
    <t>Xu, Yuhuan; Pei, Meng; Zhan, Xiao; Du, Jingyu; Zhang, Daohai</t>
  </si>
  <si>
    <t>Electromagnetic shielding materials of highly conductive PVA/PAA/ hydrogel cross-linked with MXene</t>
  </si>
  <si>
    <t>PROGRESS IN ORGANIC COATINGS</t>
  </si>
  <si>
    <t>0300-9440</t>
  </si>
  <si>
    <t>1873-331X</t>
  </si>
  <si>
    <t>10.1016/j.porgcoat.2024.108592</t>
  </si>
  <si>
    <t>JUN 2024</t>
  </si>
  <si>
    <t>WOS:001257652400001</t>
  </si>
  <si>
    <t>Xu, YH; Zhan, X; Du, JY; Wu, ZL; Zhang, DH</t>
  </si>
  <si>
    <t>Xu, Yuhuan; Zhan, Xiao; Du, Jingyu; Wu, Zhongli; Zhang, Daohai</t>
  </si>
  <si>
    <t>Fluorescent hydrogel with high toughness response based on lanthanide Metals: Material Adhesion, multicolor Modulation, information encryption</t>
  </si>
  <si>
    <t>CHEMICAL ENGINEERING JOURNAL</t>
  </si>
  <si>
    <t>1385-8947</t>
  </si>
  <si>
    <t>1873-3212</t>
  </si>
  <si>
    <t>10.1016/j.cej.2024.151303</t>
  </si>
  <si>
    <t>WOS:001231869900001</t>
  </si>
  <si>
    <t>Chen, Y; Fu, HB; Zhong, T; Wu, SB; Huang, D</t>
  </si>
  <si>
    <t>Chen, Yu; Fu, Hai-Bing; Zhong, Tao; Wu, Sheng-Bo; Huang, Dong</t>
  </si>
  <si>
    <t>D+ → π+ v(v)over-bar decay process within the QCDSR approach</t>
  </si>
  <si>
    <t>10.1088/1674-1137/ad30f0</t>
  </si>
  <si>
    <t>WOS:001215408300001</t>
  </si>
  <si>
    <t>Wang, Y; Huo, YJ; Yang, CX; Huang, XC; Xia, DW; Feng, FJ</t>
  </si>
  <si>
    <t>Wang, Yao; Huo, Yujia; Yang, Changxiao; Huang, Xingchen; Xia, Dawen; Feng, Fujian</t>
  </si>
  <si>
    <t>Knowledge ontology enhanced model for explainable knowledge tracing</t>
  </si>
  <si>
    <t>JOURNAL OF KING SAUD UNIVERSITY-COMPUTER AND INFORMATION SCIENCES</t>
  </si>
  <si>
    <t>1319-1578</t>
  </si>
  <si>
    <t>2213-1248</t>
  </si>
  <si>
    <t>10.1016/j.jksuci.2024.102065</t>
  </si>
  <si>
    <t>WOS:001246398100001</t>
  </si>
  <si>
    <t>Zhang, J; Sun, XX; Wang, TF; Luo, GC; Liu, KX; Li, QH; Xu, WW; Luo, SY</t>
  </si>
  <si>
    <t>Zhang, Jing; Sun, Xuanxue; Wang, Tengfei; Luo, Guangcan; Liu, Kaixiang; Li, Qinghong; Xu, Weiwei; Luo, Shengyun</t>
  </si>
  <si>
    <t>Enhanced visible transmittance with low phase transition temperature of VO2 enabled by W-Mg co-doping</t>
  </si>
  <si>
    <t>SURFACES AND INTERFACES</t>
  </si>
  <si>
    <t>2468-0230</t>
  </si>
  <si>
    <t>AUG</t>
  </si>
  <si>
    <t>10.1016/j.surfin.2024.104554</t>
  </si>
  <si>
    <t>WOS:001254835000001</t>
  </si>
  <si>
    <t>Wang, HL; Hu, Y; Yang, Q; Wang, X; Wu, YY; Tao, WL; Dai, Y; Wen, Z; Zhou, L; Nie, DP</t>
  </si>
  <si>
    <t>Wang, Hongli; Hu, Yang; Yang, Qian; Wang, Xu; Wu, Yiyi; Tao, Wenliang; Dai, Yi; Wen, Zhu; Zhou, Lan; Nie, Dengpan</t>
  </si>
  <si>
    <t>Influence of precoating on the regeneration efficiency of filtration inorganic membranes</t>
  </si>
  <si>
    <t>INTERNATIONAL JOURNAL OF APPLIED CERAMIC TECHNOLOGY</t>
  </si>
  <si>
    <t>1546-542X</t>
  </si>
  <si>
    <t>1744-7402</t>
  </si>
  <si>
    <t>10.1111/ijac.14749</t>
  </si>
  <si>
    <t>WOS:001197868300001</t>
  </si>
  <si>
    <t>Zhan, X; Shang, XY; Zhou, T; Zhang, DH; Qin, SH</t>
  </si>
  <si>
    <t>Zhan, Xiao; Shang, Xiaoyu; Zhou, Teng; Zhang, Daohai; Qin, Shuhao</t>
  </si>
  <si>
    <t>Preparation and properties of triphenyl octylphosphonium bromide-modified vermiculite and its PBAT composite films</t>
  </si>
  <si>
    <t>POLYMER COMPOSITES</t>
  </si>
  <si>
    <t>0272-8397</t>
  </si>
  <si>
    <t>1548-0569</t>
  </si>
  <si>
    <t>OCT 10</t>
  </si>
  <si>
    <t>10.1002/pc.28669</t>
  </si>
  <si>
    <t>WOS:001244256700001</t>
  </si>
  <si>
    <t>Wang, CY; Li, JH; Zeng, Z; Wang, YP; Li, TH; Li, XC; Luo, CX</t>
  </si>
  <si>
    <t>Wang, Chenyu; Li, Jinhai; Zeng, Zao; Wang, Yongpeng; Li, Tianhao; Li, Xiaocan; Luo, Changxiong</t>
  </si>
  <si>
    <t>Theoretical study on the microstructure and properties of Bi-Ti-O system</t>
  </si>
  <si>
    <t>10.1016/j.comptc.2024.114723</t>
  </si>
  <si>
    <t>WOS:001263034900001</t>
  </si>
  <si>
    <t>Song, Y; Li, XH; Zhang, MY; Xiong, C</t>
  </si>
  <si>
    <t>Song, Yuan; Li, Xinghuan; Zhang, Mingyi; Xiong, Chao</t>
  </si>
  <si>
    <t>Spatial specificity of metabolism regulation of abscisic acid-imposed seed germination inhibition in Korean pine (Pinus koraiensis sieb et zucc)</t>
  </si>
  <si>
    <t>FRONTIERS IN PLANT SCIENCE</t>
  </si>
  <si>
    <t>1664-462X</t>
  </si>
  <si>
    <t>JUN 20</t>
  </si>
  <si>
    <t>10.3389/fpls.2024.1417632</t>
  </si>
  <si>
    <t>WOS:001261145700001</t>
  </si>
  <si>
    <t>Qi, YZ; Bao, DM; Huan, XY; Xu, Q; Ma, SK; Qin, SH; Gao, CT; Hou, XQ; Zhang, YP; Wen, Z</t>
  </si>
  <si>
    <t>Qi, Yuzhao; Bao, Dongmei; Huan, Xuanying; Xu, Qiu; Ma, Shikai; Qin, Shuhao; Gao, Chengtao; Hou, Xueqing; Zhang, Yupeng; Wen, Zhu</t>
  </si>
  <si>
    <t>Effect of sulfur-based bifunctional flame retardants on pyrolysis behaviour of epoxy thermoset resins</t>
  </si>
  <si>
    <t>POLYMER DEGRADATION AND STABILITY</t>
  </si>
  <si>
    <t>0141-3910</t>
  </si>
  <si>
    <t>1873-2321</t>
  </si>
  <si>
    <t>10.1016/j.polymdegradstab.2024.110833</t>
  </si>
  <si>
    <t>WOS:001246970300001</t>
  </si>
  <si>
    <t>Li, Z; Lu, Z; Liu, XJ; Wang, JX</t>
  </si>
  <si>
    <t>Li, Zhen; Lu, Zhen; Liu, Xiajun; Wang, Jianxiang</t>
  </si>
  <si>
    <t>Investigating the synergistic anti-aging effects of Sasobit and recycled engine oil in styrene-butadiene rubber modified asphalt</t>
  </si>
  <si>
    <t>FRONTIERS IN MATERIALS</t>
  </si>
  <si>
    <t>2296-8016</t>
  </si>
  <si>
    <t>JUN 4</t>
  </si>
  <si>
    <t>10.3389/fmats.2024.1412094</t>
  </si>
  <si>
    <t>WOS:001248697200001</t>
  </si>
  <si>
    <t>Cai, SQ; Cai, XH; Zhang, KF</t>
  </si>
  <si>
    <t>Cai, Su-qian; Cai, Xiao-hua; Zhang, Ke-feng</t>
  </si>
  <si>
    <t>Biindenylidene-3,10,30-trione: An Interesting Solvatochromic Molecule and Its Applications for Visual pH Detection and DCM Identification</t>
  </si>
  <si>
    <t>JOURNAL OF SOLUTION CHEMISTRY</t>
  </si>
  <si>
    <t>0095-9782</t>
  </si>
  <si>
    <t>1572-8927</t>
  </si>
  <si>
    <t>NOV</t>
  </si>
  <si>
    <t>10.1007/s10953-024-01386-4</t>
  </si>
  <si>
    <t>WOS:001243291100001</t>
  </si>
  <si>
    <t>Gan, W; Chen, ZX</t>
  </si>
  <si>
    <t>Gan, Wei; Chen, Zhixi</t>
  </si>
  <si>
    <t>The Theory of Nigrahasthāna in Vādanyāya of Dharmakīrti</t>
  </si>
  <si>
    <t>HISTORY AND PHILOSOPHY OF LOGIC</t>
  </si>
  <si>
    <t>0144-5340</t>
  </si>
  <si>
    <t>1464-5149</t>
  </si>
  <si>
    <t>2024 APR 25</t>
  </si>
  <si>
    <t>10.1080/01445340.2024.2339797</t>
  </si>
  <si>
    <t>WOS:001208192800001</t>
  </si>
  <si>
    <t>Wang, JL; Gao, GC; Cheng, JD; Li, JT; Chen, XS; Chen, XM; Zhang, DH; Li, HQ; Cai, XH; Huang, BB</t>
  </si>
  <si>
    <t>Wang, Junlei; Gao, Guocheng; Cheng, Jiadong; Li, Jintao; Chen, Xiaoshuang; Chen, Xuemei; Zhang, Daohai; Li, Hongqing; Cai, Xiaohua; Huang, Binbin</t>
  </si>
  <si>
    <t>Photocatalytic organosulfur reagent-promoted selective mono-(deutero)hydrodechlorination</t>
  </si>
  <si>
    <t>GREEN CHEMISTRY</t>
  </si>
  <si>
    <t>1463-9262</t>
  </si>
  <si>
    <t>1463-9270</t>
  </si>
  <si>
    <t>MAY 7</t>
  </si>
  <si>
    <t>10.1039/d4gc01173b</t>
  </si>
  <si>
    <t>WOS:001204776700001</t>
  </si>
  <si>
    <t>Dong, H; Wu, Z</t>
  </si>
  <si>
    <t>Dong, Hui; Wu, Ze</t>
  </si>
  <si>
    <t>Effects of Freeze-Thaw Cycles on Bioaccessibilities of Polycyclic Aromatic Hydrocarbons</t>
  </si>
  <si>
    <t>TOXICS</t>
  </si>
  <si>
    <t>2305-6304</t>
  </si>
  <si>
    <t>10.3390/toxics12060413</t>
  </si>
  <si>
    <t>WOS:001255881400001</t>
  </si>
  <si>
    <t>Wang, JL; Xie, QL; Gao, GC; Wei, GF; Wei, XX; Chen, XM; Zhang, DH; Li, HQ; Huang, BB</t>
  </si>
  <si>
    <t>Wang, Junlei; Xie, Qinglin; Gao, Guocheng; Wei, Guofen; Wei, Xinxin; Chen, Xuemei; Zhang, Daohai; Li, Hongqing; Huang, Binbin</t>
  </si>
  <si>
    <t>Visible-light-mediated synthesis of polysubstituted pyrroles via CAr-I reduction triggered 1,5-hydrogen atom transfer process</t>
  </si>
  <si>
    <t>ORGANIC CHEMISTRY FRONTIERS</t>
  </si>
  <si>
    <t>2052-4129</t>
  </si>
  <si>
    <t>AUG 6</t>
  </si>
  <si>
    <t>10.1039/d4qo00953c</t>
  </si>
  <si>
    <t>WOS:001259741600001</t>
  </si>
  <si>
    <t>Feng, L; Yang, Y; Tan, M; Zeng, TT; Tang, HC; Li, ZL; Niu, ZZ; Feng, FJ</t>
  </si>
  <si>
    <t>Feng, Le; Yang, Yuan; Tan, Mian; Zeng, Taotao; Tang, Huachun; Li, Zhiling; Niu, Zhizhong; Feng, Fujian</t>
  </si>
  <si>
    <t>Adaptive multi-source domain collaborative fine-tuning for transfer learning</t>
  </si>
  <si>
    <t>PEERJ COMPUTER SCIENCE</t>
  </si>
  <si>
    <t>2376-5992</t>
  </si>
  <si>
    <t>JUN 21</t>
  </si>
  <si>
    <t>e2107</t>
  </si>
  <si>
    <t>10.7717/peerj-cs.2107</t>
  </si>
  <si>
    <t>WOS:001257969400002</t>
  </si>
  <si>
    <t>Ma, K; Chen, Q; Li, YQ; You, Y; Zou, GL; Xie, HB</t>
  </si>
  <si>
    <t>Ma, Kai; Chen, Qin; Li, Yunqi; You, Yang; Zou, Guanglong; Xie, Haibo</t>
  </si>
  <si>
    <t>Atom-Economic Synthesis of Phosphorus-Containing Biobased Aromatic Diol for Flame-Retardant Robust Polyurethane</t>
  </si>
  <si>
    <t>ACS APPLIED POLYMER MATERIALS</t>
  </si>
  <si>
    <t>2637-6105</t>
  </si>
  <si>
    <t>APR 9</t>
  </si>
  <si>
    <t>10.1021/acsapm.4c00541</t>
  </si>
  <si>
    <t>WOS:001199564200001</t>
  </si>
  <si>
    <t>Gao, N; Wen, H; Shang, ZW; Zou, YF; Zhao, W; He, Y; Yang, S; Zhang, H; Qin, JH; Zhu, SX; Wang, WH</t>
  </si>
  <si>
    <t>Gao, Ning; Wen, He; Shang, Zhiwei; Zou, Yifei; Zhao, Wei; He, Yun; Yang, Sen; Zhang, Heng; Qin, Jiahao; Zhu, Sixi; Wang, Wenhua</t>
  </si>
  <si>
    <t>Macrogenomics reveal the effects of inter-cropping perilla on kiwifruit: impact on inter-root soil microbiota and gene expression of carbon, nitrogen, and phosphorus cycles in kiwifruit</t>
  </si>
  <si>
    <t>FRONTIERS IN MICROBIOLOGY</t>
  </si>
  <si>
    <t>1664-302X</t>
  </si>
  <si>
    <t>JUN 3</t>
  </si>
  <si>
    <t>10.3389/fmicb.2024.1349305</t>
  </si>
  <si>
    <t>WOS:001248398400001</t>
  </si>
  <si>
    <t>Dai, Y; Yu, K; Li, H; Zhu, HY; He, QY; Zhang, TH; Liu, T; Luo, B; Zhang, S; Cai, CC; Wu, YY; Luo, YC; Nie, SX</t>
  </si>
  <si>
    <t>Dai, Yi; Yu, Kang; Li, Huan; Zhu, Hongyue; He, Qiyu; Zhang, Tinghui; Liu, Tao; Luo, Bin; Zhang, Song; Cai, Chenchen; Wu, Yiyi; Luo, Yingchun; Nie, Shuangxi</t>
  </si>
  <si>
    <t>Efficient removal of oil mist via triboelectric negative air ions</t>
  </si>
  <si>
    <t>NANO ENERGY</t>
  </si>
  <si>
    <t>2211-2855</t>
  </si>
  <si>
    <t>2211-3282</t>
  </si>
  <si>
    <t>10.1016/j.nanoen.2024.109692</t>
  </si>
  <si>
    <t>WOS:001238819400001</t>
  </si>
  <si>
    <t>Li, JX; Long, B</t>
  </si>
  <si>
    <t>Li, Junxian; Long, Bo</t>
  </si>
  <si>
    <t>Dual-level strategy for quantitative kinetics for the reaction between ethylene and hydroxyl radical</t>
  </si>
  <si>
    <t>JOURNAL OF CHEMICAL PHYSICS</t>
  </si>
  <si>
    <t>0021-9606</t>
  </si>
  <si>
    <t>1089-7690</t>
  </si>
  <si>
    <t>10.1063/5.0200107</t>
  </si>
  <si>
    <t>WOS:001225892600016</t>
  </si>
  <si>
    <t>Duan, Y; Wang, DX; Li, SN; Hu, MK; Qin, BY; Lv, Y; Du, HJ; Feng, J</t>
  </si>
  <si>
    <t>Duan, Yu; Wang, Dexiang; Li, Shengnan; Hu, Minkang; Qin, Boyang; Lv, Yu; Du, Haijun; Feng, Jun</t>
  </si>
  <si>
    <t>A novel electrochemical sensor based on Pb0.95Ti0.05O-decorated nitrogen self-doped biochar for highly sensitive and selective detection of carvacrol</t>
  </si>
  <si>
    <t>MICROCHEMICAL JOURNAL</t>
  </si>
  <si>
    <t>0026-265X</t>
  </si>
  <si>
    <t>1095-9149</t>
  </si>
  <si>
    <t>10.1016/j.microc.2024.111019</t>
  </si>
  <si>
    <t>WOS:001259538400001</t>
  </si>
  <si>
    <t>Zhang, YY; Wang, JL; Wang, XJ; Wang, LJ; Wang, YF; Wei, JP; Niu, ZJ; Jian, LY; Jin, BC; Chen, C; Zhao, XC</t>
  </si>
  <si>
    <t>Zhang, Yaoyao; Wang, Jianli; Wang, Xiaojing; Wang, Lingjun; Wang, Yuefeng; Wei, Junpeng; Niu, Zijing; Jian, Linye; Jin, Baocheng; Chen, Chao; Zhao, Xuechun</t>
  </si>
  <si>
    <t>Population Structures and Dynamics of Rhododendron Communities with Different Stages of Succession in Northwest Guizhou, China</t>
  </si>
  <si>
    <t>PLANTS-BASEL</t>
  </si>
  <si>
    <t>2223-7747</t>
  </si>
  <si>
    <t>10.3390/plants13070946</t>
  </si>
  <si>
    <t>WOS:001201555300001</t>
  </si>
  <si>
    <t>Su, M; Shi, SH; Chen, JR; Ren, DS; Yue, L; Meng, FX</t>
  </si>
  <si>
    <t>Su, Min; Shi, Suheng; Chen, Jiarong; Ren, Dasen; Yue, Lan; Meng, Fanxin</t>
  </si>
  <si>
    <t>Preparation and optimization of MTO/Ag/MTO transparent flexible film based on co-sputtering at room temperature</t>
  </si>
  <si>
    <t>APPLIED PHYSICS A-MATERIALS SCIENCE &amp; PROCESSING</t>
  </si>
  <si>
    <t>0947-8396</t>
  </si>
  <si>
    <t>1432-0630</t>
  </si>
  <si>
    <t>10.1007/s00339-024-07557-w</t>
  </si>
  <si>
    <t>WOS:001224179100002</t>
  </si>
  <si>
    <t>Yue, L; Meng, FX; Min, S</t>
  </si>
  <si>
    <t>Yue, Lan; Meng, Fanxin; Min, Su</t>
  </si>
  <si>
    <t>Low-temperature preparation and characteristics of top-gate thin-film transistors with La-ZTO active layers and polymethylmethacrylate dielectric layers</t>
  </si>
  <si>
    <t>SEMICONDUCTOR SCIENCE AND TECHNOLOGY</t>
  </si>
  <si>
    <t>0268-1242</t>
  </si>
  <si>
    <t>1361-6641</t>
  </si>
  <si>
    <t>10.1088/1361-6641/ad3e24</t>
  </si>
  <si>
    <t>WOS:001215202600001</t>
  </si>
  <si>
    <t>Shen, KP; He, YJ; Xia, TT; Guo, Y; Wu, BL; Han, X; Chen, HC; Zhao, Y; Wu, P; Liu, Y</t>
  </si>
  <si>
    <t>Shen, Kaiping; He, Yuejun; Xia, Tingting; Guo, Yun; Wu, Bangli; Han, Xu; Chen, Hongchun; Zhao, Yan; Wu, Pan; Liu, Yuan</t>
  </si>
  <si>
    <t>Arbuscular mycorrhizal fungi improve the competitive advantage of a native plant relative to a congeneric invasive plant in growth and nutrition</t>
  </si>
  <si>
    <t>ECOLOGY AND EVOLUTION</t>
  </si>
  <si>
    <t>2045-7758</t>
  </si>
  <si>
    <t>MAY</t>
  </si>
  <si>
    <t>e11459</t>
  </si>
  <si>
    <t>10.1002/ece3.11459</t>
  </si>
  <si>
    <t>WOS:001227576800001</t>
  </si>
  <si>
    <t>Hong, YL; Xu, ZH; Du, J; Shi, ZQ; Zuo, YH; Hu, HL; Li, G</t>
  </si>
  <si>
    <t>Hong, Yu-Ling; Xu, Zhenhua; Du, Jun; Shi, Zhi-Qiang; Zuo, Yi-Hao; Hu, Hai-Liang; Li, Gang</t>
  </si>
  <si>
    <t>Prominent Intrinsic Proton Conduction in Two Robust Zr/Hf Metal-Organic Frameworks Assembled by Bithiophene Dicarboxylate</t>
  </si>
  <si>
    <t>INORGANIC CHEMISTRY</t>
  </si>
  <si>
    <t>0020-1669</t>
  </si>
  <si>
    <t>1520-510X</t>
  </si>
  <si>
    <t>MAY 21</t>
  </si>
  <si>
    <t>10.1021/acs.inorgchem.4c01479</t>
  </si>
  <si>
    <t>WOS:001228917900001</t>
  </si>
  <si>
    <t>Zheng, ZH; Shen, QK; Jin, L; Dong, CW</t>
  </si>
  <si>
    <t>Zheng, Zehong; Shen, Qingkai; Jin, Li; Dong, Changwen</t>
  </si>
  <si>
    <t>Triple-wire plasma-arc additive manufacturing of Alx-Cr-Fe-Ni medium-entropy alloys: Microstructure and mechanical properties</t>
  </si>
  <si>
    <t>MATERIALS CHARACTERIZATION</t>
  </si>
  <si>
    <t>1044-5803</t>
  </si>
  <si>
    <t>1873-4189</t>
  </si>
  <si>
    <t>10.1016/j.matchar.2024.113889</t>
  </si>
  <si>
    <t>WOS:001228719500001</t>
  </si>
  <si>
    <t>Yang, RY; Tan, YY; Zhou, T; Xu, YH; Qin, SH; Zhang, DH; Liu, S</t>
  </si>
  <si>
    <t>Yang, Renyuan; Tan, Yanyan; Zhou, Teng; Xu, Yuhuan; Qin, Shuhao; Zhang, Daohai; Liu, Shan</t>
  </si>
  <si>
    <t>A PVDF/MWCNTs/GO@MWCNTs/AgNWs bilayer structured composite film with ultra-high EMI shielding and conductivity performance</t>
  </si>
  <si>
    <t>AUG 20</t>
  </si>
  <si>
    <t>10.1002/pc.28530</t>
  </si>
  <si>
    <t>WOS:001221668900001</t>
  </si>
  <si>
    <t>Jiang, P; Ma, BJ; Ni, MF; Yuan, DN; Li, SY</t>
  </si>
  <si>
    <t>Jiang, Ping; Ma, Bingjie; Ni, Maofei; Yuan, Danni; Li, Siyue</t>
  </si>
  <si>
    <t>Insights into dissolved organic carbon biodegradation process and influencing factors in shallow lakes in a metropolitan, China</t>
  </si>
  <si>
    <t>PROCESS SAFETY AND ENVIRONMENTAL PROTECTION</t>
  </si>
  <si>
    <t>0957-5820</t>
  </si>
  <si>
    <t>1744-3598</t>
  </si>
  <si>
    <t>10.1016/j.psep.2024.05.102</t>
  </si>
  <si>
    <t>WOS:001248180400001</t>
  </si>
  <si>
    <t>Zhou, MM; You, SJ; Liu, J; Qin, K; Wang, J; Zhang, Y; Xiang, H; Zhou, CB; Han, DZ</t>
  </si>
  <si>
    <t>Zhou, Mimi; You, Shaojun; Liu, Jie; Qin, Ken; Wang, Jun; Zhang, Ying; Xiang, Hong; Zhou, Chaobiao; Han, Dezhuan</t>
  </si>
  <si>
    <t>Selective Perturbation of Eigenfield Enables High-Q Quasi-Bound States in the Continuum in Dielectric Metasurfaces</t>
  </si>
  <si>
    <t>ACS PHOTONICS</t>
  </si>
  <si>
    <t>2330-4022</t>
  </si>
  <si>
    <t>JUN 5</t>
  </si>
  <si>
    <t>10.1021/acsphotonics.4c00319</t>
  </si>
  <si>
    <t>WOS:001242760700001</t>
  </si>
  <si>
    <t>Gu, H; Mu, Y; Zhang, ST; Li, YQ; Hu, HL; Zhu, XY; Meng, WJ; Qiu, JY; Ming, H</t>
  </si>
  <si>
    <t>Gu, Hao; Mu, Yue; Zhang, Songtong; Li, Yongqi; Hu, Hailiang; Zhu, Xiayu; Meng, Wenjie; Qiu, Jingyi; Ming, Hai</t>
  </si>
  <si>
    <t>Enhanced thermal safety and rate capability of nickel-rich cathodes via optimal Nb-doping strategy</t>
  </si>
  <si>
    <t>ELECTROCHIMICA ACTA</t>
  </si>
  <si>
    <t>0013-4686</t>
  </si>
  <si>
    <t>1873-3859</t>
  </si>
  <si>
    <t>MAY 20</t>
  </si>
  <si>
    <t>10.1016/j.electacta.2024.144216</t>
  </si>
  <si>
    <t>WOS:001224959000001</t>
  </si>
  <si>
    <t>Zhu, S; Zhao, W; Sheng, LY; Yang, XQ; Mao, H; Sun, SX; Chen, ZB</t>
  </si>
  <si>
    <t>Zhu, Sixi; Zhao, Wei; Sheng, Luying; Yang, Xiuqin; Mao, Huan; Sun, Suxia; Chen, Zhongbing</t>
  </si>
  <si>
    <t>Integrated transcriptome and metabolomics analyses revealed key functional genes in Canna indica under Cr stress</t>
  </si>
  <si>
    <t>SCIENTIFIC REPORTS</t>
  </si>
  <si>
    <t>2045-2322</t>
  </si>
  <si>
    <t>JUN 18</t>
  </si>
  <si>
    <t>10.1038/s41598-024-64877-w</t>
  </si>
  <si>
    <t>WOS:001314381900090</t>
  </si>
  <si>
    <t>Zhu, SX; Mao, H; Sun, SX; Yang, XQ; Zhao, W; Sheng, LY; Chen, ZB</t>
  </si>
  <si>
    <t>Zhu, Sixi; Mao, Huan; Sun, Suxia; Yang, Xiuqin; Zhao, Wei; Sheng, Luying; Chen, Zhongbing</t>
  </si>
  <si>
    <t>Arbuscular mycorrhizal fungi promote functional gene regulation of phosphorus cycling in rhizosphere microorganisms of Iris tectorum under Cr stress</t>
  </si>
  <si>
    <t>JOURNAL OF ENVIRONMENTAL SCIENCES</t>
  </si>
  <si>
    <t>1001-0742</t>
  </si>
  <si>
    <t>1878-7320</t>
  </si>
  <si>
    <t>10.1016/j.jes.2024.02.029</t>
  </si>
  <si>
    <t>WOS:001233718500001</t>
  </si>
  <si>
    <t>Zhu, SX; Sun, SX; Zhao, W; Yang, XQ; Mao, H; Sheng, LY; Chen, ZB</t>
  </si>
  <si>
    <t>Zhu, Sixi; Sun, Suxia; Zhao, Wei; Yang, Xiuqin; Mao, Huan; Sheng, Luying; Chen, Zhongbing</t>
  </si>
  <si>
    <t>Utilizing transcriptomics and proteomics to unravel key genes and proteins of Oryza sativa seedlings mediated by selenium in response to cadmium stress</t>
  </si>
  <si>
    <t>BMC PLANT BIOLOGY</t>
  </si>
  <si>
    <t>1471-2229</t>
  </si>
  <si>
    <t>MAY 3</t>
  </si>
  <si>
    <t>10.1186/s12870-024-05076-7</t>
  </si>
  <si>
    <t>WOS:001225945000002</t>
  </si>
  <si>
    <t>Lu, QH; Liu, XJ; Lu, Z; Li, K</t>
  </si>
  <si>
    <t>Lu, Qinghe; Liu, Xiajun; Lu, Zhen; Li, Ke</t>
  </si>
  <si>
    <t>Synthesis and characterization of polyurethane-based self-luminous pavement coatings: a performance evaluation study</t>
  </si>
  <si>
    <t>JUN 12</t>
  </si>
  <si>
    <t>10.3389/fmats.2024.1421349</t>
  </si>
  <si>
    <t>WOS:001253600900001</t>
  </si>
  <si>
    <t>Xia, YF; Wang, GY; Yang, F</t>
  </si>
  <si>
    <t>Xia, Yanfang; Wang, Guoyong; Yang, Fan</t>
  </si>
  <si>
    <t>A nationwide study of the impact of social quality factors on life satisfaction among older adults in rural China</t>
  </si>
  <si>
    <t>10.1038/s41598-024-61398-4</t>
  </si>
  <si>
    <t>WOS:001229023500045</t>
  </si>
  <si>
    <t>Yang, X; Xiang, SW; Peng, CG; Tan, WJ; Wang, Y; Liu, H; Ding, HF</t>
  </si>
  <si>
    <t>Yang, Xun; Xiang, Shuwen; Peng, Changgen; Tan, Weijie; Wang, Yue; Liu, Hai; Ding, Hongfa</t>
  </si>
  <si>
    <t>Federated Learning Incentive Mechanism with Supervised Fuzzy Shapley Value</t>
  </si>
  <si>
    <t>AXIOMS</t>
  </si>
  <si>
    <t>2075-1680</t>
  </si>
  <si>
    <t>10.3390/axioms13040254</t>
  </si>
  <si>
    <t>WOS:001210532600001</t>
  </si>
  <si>
    <t>Zhu, SX; Sun, SX; Zhao, W; Yang, XQ; Chen, ZB; Mao, H; Sheng, LY</t>
  </si>
  <si>
    <t>Zhu, Sixi; Sun, Suxia; Zhao, Wei; Yang, Xiuqin; Chen, Zhongbing; Mao, Huan; Sheng, Luying</t>
  </si>
  <si>
    <t>Comprehensive physiology and proteomics analysis revealed the resistance mechanism of rice (Oryza sativa L) to cadmium stress</t>
  </si>
  <si>
    <t>ECOTOXICOLOGY AND ENVIRONMENTAL SAFETY</t>
  </si>
  <si>
    <t>0147-6513</t>
  </si>
  <si>
    <t>1090-2414</t>
  </si>
  <si>
    <t>JUN 15</t>
  </si>
  <si>
    <t>10.1016/j.ecoenv.2024.116413</t>
  </si>
  <si>
    <t>WOS:001240331400001</t>
  </si>
  <si>
    <t>Lan, Y; Fanxin, M</t>
  </si>
  <si>
    <t>Lan, Yue; Fanxin, Meng</t>
  </si>
  <si>
    <t>Top-gate thin-film transistors with amorphous ZnSnO channel layers prepared by pulsed plasma deposition</t>
  </si>
  <si>
    <t>SOLID-STATE ELECTRONICS</t>
  </si>
  <si>
    <t>0038-1101</t>
  </si>
  <si>
    <t>1879-2405</t>
  </si>
  <si>
    <t>10.1016/j.sse.2024.108931</t>
  </si>
  <si>
    <t>WOS:001222331500001</t>
  </si>
  <si>
    <t>Zhang, YK; Tong, JB; Luo, MX; Xing, XY; Yang, YL; Qing, ZP; Chang, ZL; Zeng, YR</t>
  </si>
  <si>
    <t>Zhang, Ya-Kun; Tong, Jian-Bo; Luo, Mu-Xuan; Xing, Xiao-Yu; Yang, Yu-Lu; Qing, Zhi-Peng; Chang, Ze -Lei; Zeng, Yan-Rong</t>
  </si>
  <si>
    <t>Design and evaluation of piperidine carboxamide derivatives as potent ALK inhibitors through 3D-QSAR modeling, artificial neural network and computational analysis</t>
  </si>
  <si>
    <t>ARABIAN JOURNAL OF CHEMISTRY</t>
  </si>
  <si>
    <t>1878-5352</t>
  </si>
  <si>
    <t>1878-5379</t>
  </si>
  <si>
    <t>10.1016/j.arabjc.2024.105863</t>
  </si>
  <si>
    <t>WOS:001257609700001</t>
  </si>
  <si>
    <t>Yang, YP; Zhang, Y; Nie, DP; Sun, CX; Cao, JX</t>
  </si>
  <si>
    <t>Yang, Yanping; Zhang, Yu; Nie, Dengpan; Sun, Chenxin; Cao, Jianxin</t>
  </si>
  <si>
    <t>Study on Pyrolysis Characteristics of Phosphate Tailings under H2O Atmosphere</t>
  </si>
  <si>
    <t>MATERIALS</t>
  </si>
  <si>
    <t>1996-1944</t>
  </si>
  <si>
    <t>10.3390/ma17092012</t>
  </si>
  <si>
    <t>WOS:001221551700001</t>
  </si>
  <si>
    <t>Fang, BD; Qian, ZH; Song, YF; Diao, XT; Shi, T; Cai, XF; Wang, LJ</t>
  </si>
  <si>
    <t>Fang, Bodong; Qian, Zhuohao; Song, Yufeng; Diao, Xiuteng; Shi, Tao; Cai, Xuanfeng; Wang, Linjun</t>
  </si>
  <si>
    <t>Evaluation of early crack resistance performance of concrete mixed with ternary minerals using temperature stress testing machine (TSTM)</t>
  </si>
  <si>
    <t>JOURNAL OF CLEANER PRODUCTION</t>
  </si>
  <si>
    <t>0959-6526</t>
  </si>
  <si>
    <t>1879-1786</t>
  </si>
  <si>
    <t>AUG 1</t>
  </si>
  <si>
    <t>10.1016/j.jclepro.2024.142780</t>
  </si>
  <si>
    <t>WOS:001253638400001</t>
  </si>
  <si>
    <t>Xu, XY; Zhang, JT; Wang, YL; Jiang, MH</t>
  </si>
  <si>
    <t>Xu, Xinyi; Zhang, Jingting; Wang, Yuling; Jiang, Minghu</t>
  </si>
  <si>
    <t>An ERP study on the late stage of Chinese metaphor processing</t>
  </si>
  <si>
    <t>FRONTIERS IN HUMAN NEUROSCIENCE</t>
  </si>
  <si>
    <t>1662-5161</t>
  </si>
  <si>
    <t>JUN 7</t>
  </si>
  <si>
    <t>10.3389/fnhum.2024.1269153</t>
  </si>
  <si>
    <t>WOS:001250818600001</t>
  </si>
  <si>
    <t>Zeng, GN; Lu, WB; Wang, YW; Peng, HJ; Chen, P; Weng, X; Chen, J; Zhang, L; Du, HJ; Luo, WJ; Wang, SJ</t>
  </si>
  <si>
    <t>Zeng, Guangneng; Lu, Wangbiao; Wang, Yanwei; Peng, Haijun; Chen, Ping; Weng, Xu; Chen, Jia; Zhang, Lin; Du, Haijun; Luo, Weijun; Wang, Shijie</t>
  </si>
  <si>
    <t>Methane sink of subterranean space in an integrated atmosphere-soil-cave system</t>
  </si>
  <si>
    <t>ENVIRONMENTAL RESEARCH</t>
  </si>
  <si>
    <t>0013-9351</t>
  </si>
  <si>
    <t>1096-0953</t>
  </si>
  <si>
    <t>JUL 1</t>
  </si>
  <si>
    <t>10.1016/j.envres.2024.118904</t>
  </si>
  <si>
    <t>WOS:001232075900001</t>
  </si>
  <si>
    <t>Chu, CM; Fang, WR; He, ZJ; Liu, JQ</t>
  </si>
  <si>
    <t>Chu, Changmu; Fang, Weiran; He, Zhongju; Liu, Jiaquan</t>
  </si>
  <si>
    <t>The Multiplicity of Nonnegative Nontrivial Solutions for p(x)-Kirchhoff Equation with Concave-Convex Nonlinearities</t>
  </si>
  <si>
    <t>QUALITATIVE THEORY OF DYNAMICAL SYSTEMS</t>
  </si>
  <si>
    <t>1575-5460</t>
  </si>
  <si>
    <t>1662-3592</t>
  </si>
  <si>
    <t>10.1007/s12346-023-00942-5</t>
  </si>
  <si>
    <t>WOS:001140587900001</t>
  </si>
  <si>
    <t>Diao, XT; Song, YF; Pan, SH; Cai, XF; Shi, T; Wang, LJ</t>
  </si>
  <si>
    <t>Diao, Xiuteng; Song, Yufeng; Pan, Shuhan; Cai, Xuanfeng; Shi, Tao; Wang, Linjun</t>
  </si>
  <si>
    <t>Enhanced dynamic compressive performance of silicon carbide whiskers-modified mortars</t>
  </si>
  <si>
    <t>CONSTRUCTION AND BUILDING MATERIALS</t>
  </si>
  <si>
    <t>0950-0618</t>
  </si>
  <si>
    <t>1879-0526</t>
  </si>
  <si>
    <t>10.1016/j.conbuildmat.2024.136626</t>
  </si>
  <si>
    <t>WOS:001292467900001</t>
  </si>
  <si>
    <t>Jiang, W; Zhang, XR; Liu, J</t>
  </si>
  <si>
    <t>Jiang, Wei; Zhang, Xurui; Liu, Jie</t>
  </si>
  <si>
    <t>Pure TE and TM modes in the metallic waveguide filled homogeneously with fully anisotropic and lossless medium</t>
  </si>
  <si>
    <t>MICROWAVE AND OPTICAL TECHNOLOGY LETTERS</t>
  </si>
  <si>
    <t>0895-2477</t>
  </si>
  <si>
    <t>1098-2760</t>
  </si>
  <si>
    <t>e34150</t>
  </si>
  <si>
    <t>10.1002/mop.34150</t>
  </si>
  <si>
    <t>WOS:001204707700001</t>
  </si>
  <si>
    <t>Pan, H; Zhan, XX; Wang, C; Tian, J; Gao, ZJ; Zhou, LY; Xie, YD; Tong, X</t>
  </si>
  <si>
    <t>Pan, Hua; Zhan, Xinxing; Wang, Chao; Tian, Juan; Gao, Zijian; Zhou, Lingyun; Xie, Yadian; Tong, Xin</t>
  </si>
  <si>
    <t>Precise control of platinum coordination environment on fullerene-derived catalysts for oxygen reduction reaction</t>
  </si>
  <si>
    <t>APPLIED SURFACE SCIENCE</t>
  </si>
  <si>
    <t>0169-4332</t>
  </si>
  <si>
    <t>1873-5584</t>
  </si>
  <si>
    <t>10.1016/j.apsusc.2024.160013</t>
  </si>
  <si>
    <t>WOS:001222059700001</t>
  </si>
  <si>
    <t>Zhao, MH; Zhu, RS; Chen, YP; Lu, S; Wang, YA; Qiu, L</t>
  </si>
  <si>
    <t>Zhao, Minghu; Zhu, Rongshu; Chen, Yanpeng; Lu, Sen; Wang, Yungang; Qiu, Lu</t>
  </si>
  <si>
    <t>Defect engineering and metal confinement on titanium dioxide enhances SO 2 /H 2 O tolerance in NO x reduction: Oxygen and metal vacancies</t>
  </si>
  <si>
    <t>SEPARATION AND PURIFICATION TECHNOLOGY</t>
  </si>
  <si>
    <t>1383-5866</t>
  </si>
  <si>
    <t>1873-3794</t>
  </si>
  <si>
    <t>OCT 30</t>
  </si>
  <si>
    <t>10.1016/j.seppur.2024.127483</t>
  </si>
  <si>
    <t>WOS:001231565300001</t>
  </si>
  <si>
    <t>Chen, F; Liu, YM; Yang, J; Liu, J; Zhang, XZ</t>
  </si>
  <si>
    <t>Chen, Fei; Liu, Yanmin; Yang, Jie; Liu, Jun; Zhang, Xianzi</t>
  </si>
  <si>
    <t>A multi-objective particle swarm optimization with a competitive hybrid learning strategy</t>
  </si>
  <si>
    <t>COMPLEX &amp; INTELLIGENT SYSTEMS</t>
  </si>
  <si>
    <t>2199-4536</t>
  </si>
  <si>
    <t>2198-6053</t>
  </si>
  <si>
    <t>10.1007/s40747-024-01447-7</t>
  </si>
  <si>
    <t>WOS:001226602000002</t>
  </si>
  <si>
    <t>Xiang, L; Mei, YY; Yang, XH; Cao, ZL; Qin, SH; Chen, LS</t>
  </si>
  <si>
    <t>Xiang, Li; Mei, Yuanyuan; Yang, Xiaohui; Cao, Zhonglin; Qin, Shuhao; Chen, Lisheng</t>
  </si>
  <si>
    <t>Effect of Graphene Diameter on Heat Transfer Pathways in Graphene/PVDF Nanocomposite Membranes</t>
  </si>
  <si>
    <t>ACS APPLIED NANO MATERIALS</t>
  </si>
  <si>
    <t>2574-0970</t>
  </si>
  <si>
    <t>APR 2</t>
  </si>
  <si>
    <t>10.1021/acsanm.4c00371</t>
  </si>
  <si>
    <t>WOS:001195952900001</t>
  </si>
  <si>
    <t>Zhang, SR; Liang, W; Wu, MZ; Zhong, QF; Fan, DW</t>
  </si>
  <si>
    <t>Zhang, Shanrong; Liang, Wen; Wu, Mengzeng; Zhong, Qifa; Fan, Dawei</t>
  </si>
  <si>
    <t>Crystal structure of calcite-type Ca1-xMnxCO3 solid solution by X-ray diffraction and Raman spectroscopy</t>
  </si>
  <si>
    <t>PHYSICS AND CHEMISTRY OF MINERALS</t>
  </si>
  <si>
    <t>0342-1791</t>
  </si>
  <si>
    <t>1432-2021</t>
  </si>
  <si>
    <t>10.1007/s00269-024-01269-6</t>
  </si>
  <si>
    <t>WOS:001185787200001</t>
  </si>
  <si>
    <t>Li, Y; Peng, J; Ni, MF; Bai, Y; Liu, QY; Li, C</t>
  </si>
  <si>
    <t>Li, Yong; Peng, Juan; Ni, Maofei; Bai, Yun; Liu, Qingying; Li, Chuan</t>
  </si>
  <si>
    <t>Air pollution control and carbon reduction policies: Assessing effectiveness in alleviating PM2.5-associated mortality in China</t>
  </si>
  <si>
    <t>ENVIRONMENT INTERNATIONAL</t>
  </si>
  <si>
    <t>0160-4120</t>
  </si>
  <si>
    <t>1873-6750</t>
  </si>
  <si>
    <t>10.1016/j.envint.2024.108742</t>
  </si>
  <si>
    <t>WOS:001241924600001</t>
  </si>
  <si>
    <t>Sun, X; Wang, HL; Mei, SL</t>
  </si>
  <si>
    <t>Sun, Xin; Wang, Honglei; Mei, Shilong</t>
  </si>
  <si>
    <t>Explainable highway performance degradation prediction model based on LSTM</t>
  </si>
  <si>
    <t>ADVANCED ENGINEERING INFORMATICS</t>
  </si>
  <si>
    <t>1474-0346</t>
  </si>
  <si>
    <t>1873-5320</t>
  </si>
  <si>
    <t>10.1016/j.aei.2024.102539</t>
  </si>
  <si>
    <t>WOS:001234631800001</t>
  </si>
  <si>
    <t>Li, JJ; Lan, TY; Guo, QQ; Zhang, C; Lu, X; Hu, XX; Shen, XC; Zhang, YY</t>
  </si>
  <si>
    <t>Li, Jinjin; Lan, Tianyu; Guo, Qianqian; Zhang, Chuang; Lu, Xin; Hu, Xiaoxia; Shen, Xiangchun; Zhang, Yanyan</t>
  </si>
  <si>
    <t>Mitochondria-Targeted Natural Antioxidant Nanosystem for Diabetic Vascular Calcification Therapy</t>
  </si>
  <si>
    <t>BIOMACROMOLECULES</t>
  </si>
  <si>
    <t>1525-7797</t>
  </si>
  <si>
    <t>1526-4602</t>
  </si>
  <si>
    <t>10.1021/acs.biomac.4c00375</t>
  </si>
  <si>
    <t>WOS:001239327400001</t>
  </si>
  <si>
    <t>Liu, JC; Liu, BY; Wu, LJ; Miao, HY; Liu, JG; Jiang, K; Ding, H; Gao, WC; Liu, TZ</t>
  </si>
  <si>
    <t>Liu, Juncong; Liu, Bangyu; Wu, Linjing; Miao, Haiying; Liu, Jiegang; Jiang, Ke; Ding, Hu; Gao, Weichang; Liu, Taoze</t>
  </si>
  <si>
    <t>Prediction of land use for the next 30 years using the PLUS model's multi-scenario simulation in Guizhou Province, China</t>
  </si>
  <si>
    <t>10.1038/s41598-024-64014-7</t>
  </si>
  <si>
    <t>WOS:001244401200054</t>
  </si>
  <si>
    <t>Tong, X; Ye, H; Wu, YR; Zhan, XX; Gu, MQ; Luo, SX; Gong, JN; Tian, J; Xie, YD</t>
  </si>
  <si>
    <t>Tong, Xin; Ye, Hao; Wu, Yunrou; Zhan, Xinxing; Gu, Manqi; Luo, Shixia; Gong, Jiangning; Tian, Juan; Xie, Yadian</t>
  </si>
  <si>
    <t>Structural insights, synthesis, and electrocatalysis of high entropy nanoparticles for fuel cell, metal-air battery, and water-splitting applications</t>
  </si>
  <si>
    <t>PROGRESS IN NATURAL SCIENCE-MATERIALS INTERNATIONAL</t>
  </si>
  <si>
    <t>1002-0071</t>
  </si>
  <si>
    <t>1745-5391</t>
  </si>
  <si>
    <t>10.1016/j.pnsc.2024.04.014</t>
  </si>
  <si>
    <t>WOS:001262329500001</t>
  </si>
  <si>
    <t>Fan, LP; You, SJ; Gao, CG; Yu, YY; Zhou, CB</t>
  </si>
  <si>
    <t>Fan, Leipeng; You, Shaojun; Gao, Chenggui; Yu, Yangyang; Zhou, Chaobiao</t>
  </si>
  <si>
    <t>Large Rabi splitting energy in resonant quasi-BIC WSe2 metasurfaces</t>
  </si>
  <si>
    <t>JOURNAL OF PHYSICS D-APPLIED PHYSICS</t>
  </si>
  <si>
    <t>0022-3727</t>
  </si>
  <si>
    <t>1361-6463</t>
  </si>
  <si>
    <t>10.1088/1361-6463/ad316a</t>
  </si>
  <si>
    <t>WOS:001185100800001</t>
  </si>
  <si>
    <t>Meng, Y; Liu, JX; Yang, SQ; Dong, SH; Li, ZS; Liu, KX; Liang, W</t>
  </si>
  <si>
    <t>Meng, Yong; Liu, Jianxun; Yang, Shuqin; Dong, Shaohua; Li, Zengsheng; Liu, Kaixiang; Liang, Wen</t>
  </si>
  <si>
    <t>A novel and precise method to determine the upper limit of crystallization temperature of basalt melts for the production of continuous basalt fibers</t>
  </si>
  <si>
    <t>COMPOSITES SCIENCE AND TECHNOLOGY</t>
  </si>
  <si>
    <t>0266-3538</t>
  </si>
  <si>
    <t>1879-1050</t>
  </si>
  <si>
    <t>JUN 16</t>
  </si>
  <si>
    <t>10.1016/j.compscitech.2024.110633</t>
  </si>
  <si>
    <t>WOS:001238049100001</t>
  </si>
  <si>
    <t>Feng, Y; Liu, ZY; Chen, XF; Yang, ML; Zhang, ZY; Chen, YY</t>
  </si>
  <si>
    <t>Feng, Yao; Liu, Zuo-Yi; Chen, Xiao-Fang; Yang, Mi-Lian; Zhang, Zhi-Yuan; Chen, Ya -Ya</t>
  </si>
  <si>
    <t>Phylogeny and taxonomy of two new species in Dictyosporiaceae (Pleosporales, Dothideomycetes) from Guizhou, China</t>
  </si>
  <si>
    <t>MYCOKEYS</t>
  </si>
  <si>
    <t>1314-4057</t>
  </si>
  <si>
    <t>1314-4049</t>
  </si>
  <si>
    <t>JUN 27</t>
  </si>
  <si>
    <t>10.3897/mycokeys.106.125693</t>
  </si>
  <si>
    <t>WOS:001264084200001</t>
  </si>
  <si>
    <t>Wei, T; Wang, L; Xu, HY; Deng, CY; Long, F; Li, XC</t>
  </si>
  <si>
    <t>Wei, Tao; Wang, Long; Xu, Heyun; Deng, Chaoyong; Long, Fei; Li, Xucheng</t>
  </si>
  <si>
    <t>Effects of Re3+ (Re = Y, La, Gd) Co-doping on Luminescence Properties of MSi2O2N2:Eu2+ (M = Ca, Sr) Phosphors</t>
  </si>
  <si>
    <t>JOURNAL OF ELECTRONIC MATERIALS</t>
  </si>
  <si>
    <t>0361-5235</t>
  </si>
  <si>
    <t>1543-186X</t>
  </si>
  <si>
    <t>10.1007/s11664-024-11243-1</t>
  </si>
  <si>
    <t>WOS:001250902200001</t>
  </si>
  <si>
    <t>Ye, XY; Cao, JY; Xu, CJ</t>
  </si>
  <si>
    <t>Ye, Xingyang; Cao, Junying; Xu, Chuanju</t>
  </si>
  <si>
    <t>A HIGH ORDER SCHEME FOR FRACTIONAL DIFFERENTIAL EQUATIONS WITH THE CAPUTO-HADAMARD DERIVATIVE</t>
  </si>
  <si>
    <t>JOURNAL OF COMPUTATIONAL MATHEMATICS</t>
  </si>
  <si>
    <t>0254-9409</t>
  </si>
  <si>
    <t>1991-7139</t>
  </si>
  <si>
    <t>2024 APR 1</t>
  </si>
  <si>
    <t>10.4208/jcm.2312-m2023-0098</t>
  </si>
  <si>
    <t>WOS:001358943300001</t>
  </si>
  <si>
    <t>Yang, WT; Qiu, CH; Duan, YR; Feng, JX; Mei, GX</t>
  </si>
  <si>
    <t>Yang, Weitao; Qiu, Changhu; Duan, Yaru; Feng, Jianxue; Mei, Guoxiong</t>
  </si>
  <si>
    <t>One-Dimensional Consolidation Analysis of Layered Foundations Subjected to Arbitrary Loads under a Continuous Drainage Boundary</t>
  </si>
  <si>
    <t>INTERNATIONAL JOURNAL OF GEOMECHANICS</t>
  </si>
  <si>
    <t>1532-3641</t>
  </si>
  <si>
    <t>1943-5622</t>
  </si>
  <si>
    <t>10.1061/IJGNAI.GMENG-9317</t>
  </si>
  <si>
    <t>WOS:001202620500020</t>
  </si>
  <si>
    <t>Wu, LJ; Huang, J; You, SJ; Gao, CG; Zhou, CB</t>
  </si>
  <si>
    <t>Wu, Lijuan; Huang, Jing; You, Shaojun; Gao, Chenggui; Zhou, Chaobiao</t>
  </si>
  <si>
    <t>Active strong coupling of exciton and nanocavity based on GSST-WSe 2 hybrid nanostructures</t>
  </si>
  <si>
    <t>OPTICS EXPRESS</t>
  </si>
  <si>
    <t>1094-4087</t>
  </si>
  <si>
    <t>APR 8</t>
  </si>
  <si>
    <t>10.1364/OE.519134</t>
  </si>
  <si>
    <t>WOS:001215068600005</t>
  </si>
  <si>
    <t>Jin, CH; Xu, YL; Qin, WY; Zhao, J; Kan, G; Zeng, FG</t>
  </si>
  <si>
    <t>Jin, Chunhua; Xu, Yongliang; Qin, Wenyu; Zhao, Jie; Kan, Ge; Zeng, Fugeng</t>
  </si>
  <si>
    <t>A blockchain-based auditable deduplication scheme for multi-cloud storage</t>
  </si>
  <si>
    <t>PEER-TO-PEER NETWORKING AND APPLICATIONS</t>
  </si>
  <si>
    <t>1936-6442</t>
  </si>
  <si>
    <t>1936-6450</t>
  </si>
  <si>
    <t>SEP 1</t>
  </si>
  <si>
    <t>10.1007/s12083-024-01734-7</t>
  </si>
  <si>
    <t>WOS:001238559200001</t>
  </si>
  <si>
    <t>Cen, WF; He, X; Dai, SL; Lv, L; Yao, B; Ou, JK; Zou, P; Yang, YY; Tian, Z</t>
  </si>
  <si>
    <t>Cen, Weifu; He, Xin; Dai, Songli; Lv, Lin; Yao, Bing; Ou, Jiankai; Zou, Ping; Yang, Yinye; Tian, Zean</t>
  </si>
  <si>
    <t>The influence of Mn-doping types on electronic structure and dilute magnetic property of Ca 2 Ge</t>
  </si>
  <si>
    <t>PHYSICA B-CONDENSED MATTER</t>
  </si>
  <si>
    <t>0921-4526</t>
  </si>
  <si>
    <t>1873-2135</t>
  </si>
  <si>
    <t>10.1016/j.physb.2024.416082</t>
  </si>
  <si>
    <t>WOS:001264239600001</t>
  </si>
  <si>
    <t>Yang, H; Tang, MG; Xiao, XX; Cai, GJ; Wei, Y; Li, SL; Li, HJ; Xie, JW</t>
  </si>
  <si>
    <t>Yang, He; Tang, Minggao; Xiao, Xianxuan; Cai, Guojun; Wei, Yong; Li, Songlin; Li, Huajin; Xie, Jingwei</t>
  </si>
  <si>
    <t>Physical Model Test of Deformation Self-Adaptive Mechanism of Landslide Mass</t>
  </si>
  <si>
    <t>WATER</t>
  </si>
  <si>
    <t>2073-4441</t>
  </si>
  <si>
    <t>10.3390/w16121720</t>
  </si>
  <si>
    <t>WOS:001256402900001</t>
  </si>
  <si>
    <t>Ao, R; Ma, LP; Guo, ZY; Yang, J; Li, WG; Xie, LG; Dai, QX</t>
  </si>
  <si>
    <t>Ao, Ran; Ma, Liping; Guo, Zhiying; Yang, Jie; Li, Wengang; Xie, Longgui; Dai, Quxiu</t>
  </si>
  <si>
    <t>La-Co-Mn perovskite (LCMO) for NO and Hg0 oxidation: Experimental and DFT investigations of adsorption processes</t>
  </si>
  <si>
    <t>COLLOIDS AND SURFACES A-PHYSICOCHEMICAL AND ENGINEERING ASPECTS</t>
  </si>
  <si>
    <t>0927-7757</t>
  </si>
  <si>
    <t>1873-4359</t>
  </si>
  <si>
    <t>10.1016/j.colsurfa.2024.134324</t>
  </si>
  <si>
    <t>WOS:001245090700001</t>
  </si>
  <si>
    <t>Cao, ZL; Zuo, XL; Liu, XC; Xu, GX; Yong, KT</t>
  </si>
  <si>
    <t>Cao, Zhonglin; Zuo, Xiaoling; Liu, Xiaochen; Xu, Gaixia; Yong, Ken-Tye</t>
  </si>
  <si>
    <t>Recent progress in stimuli-responsive polymeric micelles for targeted delivery of functional nanoparticles</t>
  </si>
  <si>
    <t>ADVANCES IN COLLOID AND INTERFACE SCIENCE</t>
  </si>
  <si>
    <t>0001-8686</t>
  </si>
  <si>
    <t>1873-3727</t>
  </si>
  <si>
    <t>10.1016/j.cis.2024.103206</t>
  </si>
  <si>
    <t>WOS:001249106400001</t>
  </si>
  <si>
    <t>Yang, H; Chen, L; Liao, H; Zhu, J; Wang, WJ; Li, X</t>
  </si>
  <si>
    <t>Yang, Hao; Chen, Lei; Liao, Hong; Zhu, Jia; Wang, Wenjie; Li, Xin</t>
  </si>
  <si>
    <t>Weakened aerosol-radiation interaction exacerbating ozone pollution in eastern China since China's clean air actions</t>
  </si>
  <si>
    <t>ATMOSPHERIC CHEMISTRY AND PHYSICS</t>
  </si>
  <si>
    <t>1680-7316</t>
  </si>
  <si>
    <t>1680-7324</t>
  </si>
  <si>
    <t>APR 3</t>
  </si>
  <si>
    <t>10.5194/acp-24-4001-2024</t>
  </si>
  <si>
    <t>WOS:001195886000001</t>
  </si>
  <si>
    <t>Liu, WJ; Li, GH; Chen, CM; Liu, JT; Li, ZY</t>
  </si>
  <si>
    <t>Liu, Wenjing; Li, Guanghui; Chen, Chaomeng; Liu, Jiangtao; Li, Zhi-Yuan</t>
  </si>
  <si>
    <t>Broadly tunable filter based on a graphene MEMS-photonic crystal composite structure and its application in single-pixel full-color displays</t>
  </si>
  <si>
    <t>JOURNAL OF MATERIALS CHEMISTRY C</t>
  </si>
  <si>
    <t>2050-7526</t>
  </si>
  <si>
    <t>2050-7534</t>
  </si>
  <si>
    <t>MAY 9</t>
  </si>
  <si>
    <t>10.1039/d3tc03646d</t>
  </si>
  <si>
    <t>WOS:001206492900001</t>
  </si>
  <si>
    <t>Yang, Z; Fu, Y; Li, C; Cai, X; Guo, C</t>
  </si>
  <si>
    <t>Yang, Zhen; Fu, Yong; Li, Chao; Cai, Xi; Guo, Chuan</t>
  </si>
  <si>
    <t>Sedimentary Environment and Mineralization of the Black Shale Polymetallic Layer in the Early Cambrian, SW China: Constraints from in situ LA-ICP-MS Analysis of Pyrite</t>
  </si>
  <si>
    <t>ACTA GEOLOGICA SINICA-ENGLISH EDITION</t>
  </si>
  <si>
    <t>1000-9515</t>
  </si>
  <si>
    <t>1755-6724</t>
  </si>
  <si>
    <t>10.1111/1755-6724.15126</t>
  </si>
  <si>
    <t>WOS:001224655300011</t>
  </si>
  <si>
    <t>Ma, J; Wang, SQ; Sun, T; Shen, JM; Wu, XG</t>
  </si>
  <si>
    <t>Ma, Jin; Wang, Sheng-Quan; Sun, Ting; Shen, Jian-Ming; Wu, Xing-Gang</t>
  </si>
  <si>
    <t>Revisiting the top-quark pair production at future e + e - colliders</t>
  </si>
  <si>
    <t>APR 1</t>
  </si>
  <si>
    <t>10.1088/1674-1137/ad243e</t>
  </si>
  <si>
    <t>WOS:001188035800001</t>
  </si>
  <si>
    <t>Yang, J; Wang, JR; Shen, D</t>
  </si>
  <si>
    <t>Yang, Jian; Wang, Jin Rong; Shen, Dong</t>
  </si>
  <si>
    <t>Observer-based sampled-data event-triggered tracking for nonlinear multi-agent systems with semi-Markovian switching *</t>
  </si>
  <si>
    <t>INFORMATION SCIENCES</t>
  </si>
  <si>
    <t>0020-0255</t>
  </si>
  <si>
    <t>1872-6291</t>
  </si>
  <si>
    <t>10.1016/j.ins.2024.120803</t>
  </si>
  <si>
    <t>WOS:001302583200001</t>
  </si>
  <si>
    <t>Deng, X; Li, GH; Xu, YL; Chen, CM; Liu, JT; Li, ZY</t>
  </si>
  <si>
    <t>Deng, Xiong; Li, Guanghui; Xu, Yanli; Chen, Chaomeng; Liu, Jiangtao; Li, Zhi-Yuan</t>
  </si>
  <si>
    <t>High-resolution imageable miniaturized spectrometer based on graphene micro-electro-mechanical systems</t>
  </si>
  <si>
    <t>OPTICS AND LASERS IN ENGINEERING</t>
  </si>
  <si>
    <t>0143-8166</t>
  </si>
  <si>
    <t>1873-0302</t>
  </si>
  <si>
    <t>10.1016/j.optlaseng.2024.108244</t>
  </si>
  <si>
    <t>WOS:001217121400001</t>
  </si>
  <si>
    <t>Ren, QQ; Long, GY; Yang, H; Zhou, C; Yang, XB; Yan, Y; Yan, X</t>
  </si>
  <si>
    <t>Ren, Qian-Qian; Long, Gui-Yun; Yang, Hong; Zhou, Cao; Yang, Xi-Bin; Yan, Yi; Yan, Xin</t>
  </si>
  <si>
    <t>Conserved microRNAs miR-8-3p and miR-2a-3 targeting chitin biosynthesis to regulate the molting process of Sogatella furcifera (Horváth)(Hemiptera: Delphacidae)</t>
  </si>
  <si>
    <t>JOURNAL OF ECONOMIC ENTOMOLOGY</t>
  </si>
  <si>
    <t>0022-0493</t>
  </si>
  <si>
    <t>1938-291X</t>
  </si>
  <si>
    <t>JUN 19</t>
  </si>
  <si>
    <t>10.1093/jee/toae123</t>
  </si>
  <si>
    <t>WOS:001249401100001</t>
  </si>
  <si>
    <t>Zhang, HS; Guo, KT; Liu, Z; Ji, ZY; Yu, JN</t>
  </si>
  <si>
    <t>Zhang, Hongsheng; Guo, Kaitong; Liu, Zhen; Ji, Zheyan; Yu, Jinna</t>
  </si>
  <si>
    <t>How has the rural digital economy influenced agricultural carbon emissions? Agricultural green technology change as a mediated variable</t>
  </si>
  <si>
    <t>FRONTIERS IN ENVIRONMENTAL SCIENCE</t>
  </si>
  <si>
    <t>2296-665X</t>
  </si>
  <si>
    <t>10.3389/fenvs.2024.1372500</t>
  </si>
  <si>
    <t>WOS:001206636500001</t>
  </si>
  <si>
    <t>Hao, WB; Xu, XH; Qiu, GL; Dong, X; Zhu, F; Han, JL; Liang, LC; Chen, Z</t>
  </si>
  <si>
    <t>Hao, Wanbin; Xu, Xiaohang; Qiu, Guangle; Dong, Xian; Zhu, Fang; Han, Jialiang; Liang, Longchao; Chen, Zhuo</t>
  </si>
  <si>
    <t>Predictive modeling of methylmercury in rice (Oryza sativa L.) and species-sensitivity-distribution-based derivation of the threshold of soil mercury in karst mountain areas</t>
  </si>
  <si>
    <t>ENVIRONMENTAL GEOCHEMISTRY AND HEALTH</t>
  </si>
  <si>
    <t>0269-4042</t>
  </si>
  <si>
    <t>1573-2983</t>
  </si>
  <si>
    <t>10.1007/s10653-024-01944-1</t>
  </si>
  <si>
    <t>WOS:001199588900003</t>
  </si>
  <si>
    <t>Wei, YC; Ghosh, MK; Yang, W; Wang, J; Wu, ZL; Muddassir, M; Ghorai, TK</t>
  </si>
  <si>
    <t>Wei, Yong-Cen; Ghosh, Mithun Kumar; Yang, Wen; Wang, Jun; Wu, Zhong-Li; Muddassir, Mohd.; Ghorai, Tanmay Kumar</t>
  </si>
  <si>
    <t>Synthesis and characterization of mixed ligands based Co(II)-based coordination polymers and study their photochemically antibiotic degradation</t>
  </si>
  <si>
    <t>INORGANICA CHIMICA ACTA</t>
  </si>
  <si>
    <t>0020-1693</t>
  </si>
  <si>
    <t>1873-3255</t>
  </si>
  <si>
    <t>10.1016/j.ica.2024.122133</t>
  </si>
  <si>
    <t>WOS:001240928400001</t>
  </si>
  <si>
    <t>Jiao, DH; Lu, WJ; Cai, XD; Song, Q; Xu, WW; Wang, RR; Wang, Y; Xu, LL; Wang, QZ</t>
  </si>
  <si>
    <t>Jiao, Danhua; Lu, Wenjuan; Cai, Xiaodong; Song, Qun; Xu, Weiwei; Wang, Rongrong; Wang, Yue; Xu, Liangliang; Wang, Qizhao</t>
  </si>
  <si>
    <t>Electronic structure engineering of cobaltous sulfide for high-efficient pH-universal hydrogen evolution/alkaline oxygen production</t>
  </si>
  <si>
    <t>INTERNATIONAL JOURNAL OF HYDROGEN ENERGY</t>
  </si>
  <si>
    <t>0360-3199</t>
  </si>
  <si>
    <t>1879-3487</t>
  </si>
  <si>
    <t>JUL 12</t>
  </si>
  <si>
    <t>10.1016/j.ijhydene.2024.06.124</t>
  </si>
  <si>
    <t>WOS:001253787100001</t>
  </si>
  <si>
    <t>Yuan, YS; Yin, YC; Adamczyk, B; Liang, D; Gu, DP; Xia, GW; Zhang, JL; Zhang, ZL</t>
  </si>
  <si>
    <t>Yuan, Yuanshuang; Yin, Yicong; Adamczyk, Bartosz; Liang, Di; Gu, Dapeng; Xia, Guowei; Zhang, Jianli; Zhang, Ziliang</t>
  </si>
  <si>
    <t>Nitrogen addition alters the relative importance of roots and mycorrhizal hyphae in regulating soil organic carbon accumulation in a karst forest</t>
  </si>
  <si>
    <t>SOIL BIOLOGY &amp; BIOCHEMISTRY</t>
  </si>
  <si>
    <t>0038-0717</t>
  </si>
  <si>
    <t>1879-3428</t>
  </si>
  <si>
    <t>10.1016/j.soilbio.2024.109471</t>
  </si>
  <si>
    <t>WOS:001265954600001</t>
  </si>
  <si>
    <t>Shen, CC; Xu, JM; Cheng, J; Yan, HC; Cao, JD</t>
  </si>
  <si>
    <t>Shen, Chuangchun; Xu, Jiangming; Cheng, Jun; Yan, Huaicheng; Cao, Jinde</t>
  </si>
  <si>
    <t>Protocol-based SMC for singularly perturbed systems with switching parameters and deception attacks</t>
  </si>
  <si>
    <t>10.1016/j.ins.2024.121089</t>
  </si>
  <si>
    <t>WOS:001302646400001</t>
  </si>
  <si>
    <t>Chen, J; Yang, SY; Ding, WP; Li, P; Liu, AJ; Zhang, HJ; Li, T</t>
  </si>
  <si>
    <t>Chen, Jing; Yang, Shengyi; Ding, Weiping; Li, Peng; Liu, Aijun; Zhang, Hongjun; Li, Tian</t>
  </si>
  <si>
    <t>Incremental high average-utility itemset mining: survey and challenges</t>
  </si>
  <si>
    <t>APR 30</t>
  </si>
  <si>
    <t>10.1038/s41598-024-60279-0</t>
  </si>
  <si>
    <t>WOS:001225890200072</t>
  </si>
  <si>
    <t>Zhang, ZG; Zhu, XY; Su, JQ; Zhu, SX; Zhang, L; Ju, F</t>
  </si>
  <si>
    <t>Zhang, Zhiguo; Zhu, Xinyu; Su, Jian-Qiang; Zhu, Sixi; Zhang, Lu; Ju, Feng</t>
  </si>
  <si>
    <t>Metagenomic Insights into Potential Impacts of Antibacterial Biosynthesis and Anthropogenic Activity on Nationwide Soil Resistome</t>
  </si>
  <si>
    <t>JUL 15</t>
  </si>
  <si>
    <t>10.1016/j.jhazmat.2024.134677</t>
  </si>
  <si>
    <t>WOS:001249029500001</t>
  </si>
  <si>
    <t>Gao, Q; Shen, CY; Zhang, HF; Long, B; Truhlar, DG</t>
  </si>
  <si>
    <t>Gao, Qiao; Shen, Chuanyang; Zhang, Haofei; Long, Bo; Truhlar, Donald G.</t>
  </si>
  <si>
    <t>Quantitative kinetics reveal that reactions of HO2 are a significant sink for aldehydes in the atmosphere and may initiate the formation of highly oxygenated molecules via autoxidation</t>
  </si>
  <si>
    <t>PHYSICAL CHEMISTRY CHEMICAL PHYSICS</t>
  </si>
  <si>
    <t>1463-9076</t>
  </si>
  <si>
    <t>1463-9084</t>
  </si>
  <si>
    <t>JUN 6</t>
  </si>
  <si>
    <t>10.1039/d4cp00693c</t>
  </si>
  <si>
    <t>WOS:001230433300001</t>
  </si>
  <si>
    <t>Wang, L; Chen, GX; Hu, W; Zhou, EQ; Feng, JX; Huang, AP</t>
  </si>
  <si>
    <t>Wang, Long; Chen, Guoxing; Hu, Wei; Zhou, Enquan; Feng, Jianxue; Huang, Anping</t>
  </si>
  <si>
    <t>Seismic stability of expansive soil slopes reinforced by anchor cables using a modified horizontal slice method</t>
  </si>
  <si>
    <t>EARTHQUAKE ENGINEERING AND ENGINEERING VIBRATION</t>
  </si>
  <si>
    <t>1671-3664</t>
  </si>
  <si>
    <t>1993-503X</t>
  </si>
  <si>
    <t>10.1007/s11803-024-2242-z</t>
  </si>
  <si>
    <t>WOS:001205286200001</t>
  </si>
  <si>
    <t>Wang, YJ; Qiu, C; Cheng, P; Li, YQ; Ma, YL; Tao, XZ; Weng, B; Mailhot, G</t>
  </si>
  <si>
    <t>Wang, Yajie; Qiu, Cui; Cheng, Peng; Li, Yuqing; Ma, Yunlong; Tao, Xiuzhen; Weng, Bo; Mailhot, Gilles</t>
  </si>
  <si>
    <t>Enhanced Orange II Removal Using Fe/Mn/Mg2-LDH Activated Peroxymonosulfate: Synergistic Radical Oxidation and Adsorption</t>
  </si>
  <si>
    <t>CATALYSTS</t>
  </si>
  <si>
    <t>2073-4344</t>
  </si>
  <si>
    <t>10.3390/catal14060380</t>
  </si>
  <si>
    <t>WOS:001255052500001</t>
  </si>
  <si>
    <t>Wang, L; Gao, Y; Zhou, EQ; Feng, JX; Huang, AP; Xu, MJ</t>
  </si>
  <si>
    <t>Wang, Long; Gao, You; Zhou, Enquan; Feng, Jianxue; Huang, Anping; Xu, Meijuan</t>
  </si>
  <si>
    <t>Pseudo-static analysis of 3D unsaturated bench slopes stabilized by multiple rows of piles</t>
  </si>
  <si>
    <t>TRANSPORTATION GEOTECHNICS</t>
  </si>
  <si>
    <t>2214-3912</t>
  </si>
  <si>
    <t>10.1016/j.trgeo.2024.101255</t>
  </si>
  <si>
    <t>WOS:001238027000001</t>
  </si>
  <si>
    <t>Yin, XY; Zhang, YN; Liu, Q; Gilbert, A; Liu, FX; Gao, CH; Zhang, ST; Ridley, MK; Liu, Y</t>
  </si>
  <si>
    <t>Yin, Xinya; Zhang, Yining; Liu, Qi; Gilbert, Alexis; Liu, Feixiang; Gao, Caihong; Zhang, Siting; Ridley, Moira K.; Liu, Yun</t>
  </si>
  <si>
    <t>Position-specific and clumped isotope equilibria in propane: Ab initio calculations beyond the harmonic and Born-Oppenheimer approximations</t>
  </si>
  <si>
    <t>CHEMICAL GEOLOGY</t>
  </si>
  <si>
    <t>0009-2541</t>
  </si>
  <si>
    <t>1872-6836</t>
  </si>
  <si>
    <t>10.1016/j.chemgeo.2024.122107</t>
  </si>
  <si>
    <t>WOS:001217918300001</t>
  </si>
  <si>
    <t>Guo, P; Cao, XJ; Chen, KM; Chen, ZH; Cheoun, MK; Choi, YB; Lam, PC; Deng, WM; Dong, JM; Du, PX; Du, XK; Duan, KD; Fan, XH; Gao, W; Geng, LS; Ha, EJ; He, XT; Hu, JN; Huang, JK; Huang, K; Huang, YN; Huang, ZD; Hyung, KD; Chan, HY; Jiang, XF; Kim, S; Kim, Y; Lee, CH; Lee, J; Li, J; Li, ML; Li, ZP; Li, ZZ; Lian, ZJ; Liang, HZ; Liu, L; Lu, X; Liu, ZR; Meng, J; Meng, ZY; Mun, MH; Niu, YF; Niu, ZM; Pan, C; Peng, J; Qu, XY; Papakonstantinou, P; Shang, TS; Shang, XL; Shen, CW; Shen, GF; Sun, TT; Sun, XX; Wang, SB; Wang, TY; Wang, YR; Wang, YY; Wu, JW; Wu, L; Wu, XH; Xia, XW; Xie, HH; Yao, JM; Ip, KY; Yiu, TC; Yu, JH; Yu, YY; Zhang, KY; Zhang, SJ; Zhang, SQ; Zhang, W; Zhang, XY; Zhang, YX; Zhang, Y; Zhang, YX; Zhang, ZH; Zhao, Q; Zhao, YC; Zheng, RY; Zhou, C; Zhou, SG; Zou, LJ</t>
  </si>
  <si>
    <t>Guo, Peng; Cao, Xiaojie; Chen, Kangmin; Chen, Zhihui; Cheoun, Myung-Ki; Choi, Yong-Beom; Lam, Pak Chung; Deng, Wenmin; Dong, Jianmin; Du, Pengxiang; Du, Xiaokai; Duan, Kangda; Fan, Xiaohua; Gao, Wei; Geng, Lisheng; Ha, Eunja; He, Xiao-Tao; Hu, Jinniu; Huang, Jingke; Huang, Kun; Huang, Yanan; Huang, Zidan; Hyung, Kim Da.; Chan, Hoi Yat; Jiang, Xiaofei; Kim, Seonghyun; Kim, Youngman; Lee, Chang-Hwan; Lee, Jenny; Li, Jian; Li, Minglong; Li, Zhipan; Li, Zhengzheng; Lian, Zhanjiang; Liang, Haozhao; Liu, Lang; Lu, Xiao; Liu, Zhi-Rui; Meng, Jie; Meng, Ziyan; Mun, Myeong-Hwan; Niu, Yifei; Niu, Zhongming; Pan, Cong; Peng, Jing; Qu, Xiaoying; Papakonstantinou, Panagiota; Shang, Tianshuai; Shang, Xinle; Shen, Caiwan; Shen, Guofang; Sun, Tingting; Sun, Xiang-Xiang; Wang, Sibo; Wang, Tianyu; Wang, Yiran; Wang, Yuanyuan; Wu, Jiawei; Wu, Liang; Wu, Xinhui; Xia, Xuewei; Xie, Huihui; Yao, Jiangming; Ip, Kwan Yau; Yiu, To Chung; Yu, Jianghan; Yu, Yangyang; Zhang, Kaiyuan; Zhang, Shijie; Zhang, Shuangquan; Zhang, Wei; Zhang, Xiaoyan; Zhang, Yanxin; Zhang, Ying; Zhang, Yingxun; Zhang, Zhenhua; Zhao, Qiang; Zhao, Yingchun; Zheng, Ruyou; Zhou, Chang; Zhou, Shan-Gui; Zou, Lianjian</t>
  </si>
  <si>
    <t>Nuclear mass table in deformed relativistic Hartree-Bogoliubov theory in continuum, II: Even-Z nuclei</t>
  </si>
  <si>
    <t>ATOMIC DATA AND NUCLEAR DATA TABLES</t>
  </si>
  <si>
    <t>0092-640X</t>
  </si>
  <si>
    <t>1090-2090</t>
  </si>
  <si>
    <t>10.1016/j.adt.2024.101661</t>
  </si>
  <si>
    <t>WOS:001272238400001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</si>
</sst>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b/>
      <sz val="11"/>
      <color theme="1"/>
      <name val="Arial Unicode MS"/>
      <charset val="134"/>
    </font>
    <font>
      <sz val="10"/>
      <color theme="1"/>
      <name val="Arial Unicode MS"/>
      <charset val="134"/>
    </font>
    <font>
      <b/>
      <sz val="12"/>
      <color theme="1"/>
      <name val="等线"/>
      <charset val="134"/>
      <scheme val="minor"/>
    </font>
    <font>
      <b/>
      <sz val="12"/>
      <color rgb="FF000000"/>
      <name val="Arial Unicode MS"/>
      <charset val="134"/>
    </font>
    <font>
      <sz val="10"/>
      <color rgb="FF000000"/>
      <name val="Arial Unicode MS"/>
      <charset val="134"/>
    </font>
    <font>
      <sz val="11"/>
      <color theme="1"/>
      <name val="宋体"/>
      <charset val="134"/>
    </font>
    <font>
      <b/>
      <sz val="22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1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6" fillId="2" borderId="0" xfId="0" applyFont="1" applyFill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abSelected="1" zoomScale="120" zoomScaleNormal="120" workbookViewId="0">
      <selection activeCell="A6" sqref="A6:B6"/>
    </sheetView>
  </sheetViews>
  <sheetFormatPr defaultColWidth="9" defaultRowHeight="14" outlineLevelRow="5" outlineLevelCol="1"/>
  <cols>
    <col min="1" max="1" width="44.1083333333333" customWidth="1"/>
    <col min="2" max="2" width="75.5583333333333" customWidth="1"/>
  </cols>
  <sheetData>
    <row r="1" ht="27.5" spans="1:2">
      <c r="A1" s="16" t="s">
        <v>0</v>
      </c>
      <c r="B1" s="16"/>
    </row>
    <row r="2" ht="25.05" customHeight="1" spans="1:2">
      <c r="A2" s="17" t="s">
        <v>1</v>
      </c>
      <c r="B2" s="17" t="s">
        <v>2</v>
      </c>
    </row>
    <row r="3" ht="25.05" customHeight="1" spans="1:2">
      <c r="A3" s="18" t="s">
        <v>3</v>
      </c>
      <c r="B3" s="18">
        <v>28</v>
      </c>
    </row>
    <row r="4" ht="25.05" customHeight="1" spans="1:2">
      <c r="A4" s="18" t="s">
        <v>4</v>
      </c>
      <c r="B4" s="18">
        <v>12</v>
      </c>
    </row>
    <row r="5" ht="25.05" customHeight="1" spans="1:2">
      <c r="A5" s="18" t="s">
        <v>5</v>
      </c>
      <c r="B5" s="18">
        <v>100</v>
      </c>
    </row>
    <row r="6" ht="103" customHeight="1" spans="1:2">
      <c r="A6" s="19" t="s">
        <v>6</v>
      </c>
      <c r="B6" s="19"/>
    </row>
  </sheetData>
  <mergeCells count="2">
    <mergeCell ref="A1:B1"/>
    <mergeCell ref="A6:B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opLeftCell="F1" workbookViewId="0">
      <selection activeCell="I1" sqref="I$1:I$1048576"/>
    </sheetView>
  </sheetViews>
  <sheetFormatPr defaultColWidth="8.89166666666667" defaultRowHeight="14" outlineLevelCol="7"/>
  <cols>
    <col min="1" max="1" width="69.3333333333333" customWidth="1"/>
    <col min="2" max="2" width="38.3333333333333" customWidth="1"/>
    <col min="3" max="3" width="29.75" customWidth="1"/>
    <col min="4" max="4" width="25.25" customWidth="1"/>
    <col min="5" max="5" width="58.8916666666667" customWidth="1"/>
    <col min="6" max="6" width="20.1666666666667" customWidth="1"/>
    <col min="7" max="7" width="11.3333333333333" customWidth="1"/>
    <col min="8" max="8" width="23.75" customWidth="1"/>
  </cols>
  <sheetData>
    <row r="1" s="12" customFormat="1" ht="18" spans="1:8">
      <c r="A1" s="13" t="s">
        <v>7</v>
      </c>
      <c r="B1" s="13" t="s">
        <v>8</v>
      </c>
      <c r="C1" s="13" t="s">
        <v>9</v>
      </c>
      <c r="D1" s="13" t="s">
        <v>10</v>
      </c>
      <c r="E1" s="13" t="s">
        <v>11</v>
      </c>
      <c r="F1" s="13" t="s">
        <v>12</v>
      </c>
      <c r="G1" s="13" t="s">
        <v>13</v>
      </c>
      <c r="H1" s="13" t="s">
        <v>14</v>
      </c>
    </row>
    <row r="2" s="7" customFormat="1" ht="28" spans="1:8">
      <c r="A2" s="10" t="s">
        <v>15</v>
      </c>
      <c r="B2" s="10" t="s">
        <v>16</v>
      </c>
      <c r="C2" s="10" t="s">
        <v>17</v>
      </c>
      <c r="D2" s="10" t="s">
        <v>18</v>
      </c>
      <c r="E2" s="10" t="s">
        <v>19</v>
      </c>
      <c r="F2" s="10" t="s">
        <v>20</v>
      </c>
      <c r="G2" s="10" t="s">
        <v>21</v>
      </c>
      <c r="H2" s="10" t="s">
        <v>22</v>
      </c>
    </row>
    <row r="3" s="7" customFormat="1" ht="28" spans="1:8">
      <c r="A3" s="10" t="s">
        <v>23</v>
      </c>
      <c r="B3" s="10" t="s">
        <v>24</v>
      </c>
      <c r="C3" s="10" t="s">
        <v>25</v>
      </c>
      <c r="D3" s="10" t="s">
        <v>26</v>
      </c>
      <c r="E3" s="10" t="s">
        <v>27</v>
      </c>
      <c r="F3" s="10" t="s">
        <v>20</v>
      </c>
      <c r="G3" s="11"/>
      <c r="H3" s="10" t="s">
        <v>28</v>
      </c>
    </row>
    <row r="4" s="7" customFormat="1" ht="42" spans="1:8">
      <c r="A4" s="10" t="s">
        <v>29</v>
      </c>
      <c r="B4" s="10" t="s">
        <v>30</v>
      </c>
      <c r="C4" s="10" t="s">
        <v>31</v>
      </c>
      <c r="D4" s="10" t="s">
        <v>32</v>
      </c>
      <c r="E4" s="10" t="s">
        <v>33</v>
      </c>
      <c r="F4" s="10" t="s">
        <v>20</v>
      </c>
      <c r="G4" s="10" t="s">
        <v>34</v>
      </c>
      <c r="H4" s="10" t="s">
        <v>35</v>
      </c>
    </row>
    <row r="5" s="7" customFormat="1" ht="28" spans="1:8">
      <c r="A5" s="10" t="s">
        <v>36</v>
      </c>
      <c r="B5" s="10" t="s">
        <v>37</v>
      </c>
      <c r="C5" s="10" t="s">
        <v>38</v>
      </c>
      <c r="D5" s="10" t="s">
        <v>39</v>
      </c>
      <c r="E5" s="10" t="s">
        <v>40</v>
      </c>
      <c r="F5" s="10" t="s">
        <v>20</v>
      </c>
      <c r="G5" s="11"/>
      <c r="H5" s="10" t="s">
        <v>22</v>
      </c>
    </row>
    <row r="6" s="7" customFormat="1" ht="56" spans="1:8">
      <c r="A6" s="10" t="s">
        <v>41</v>
      </c>
      <c r="B6" s="10" t="s">
        <v>42</v>
      </c>
      <c r="C6" s="10" t="s">
        <v>43</v>
      </c>
      <c r="D6" s="10" t="s">
        <v>44</v>
      </c>
      <c r="E6" s="10" t="s">
        <v>45</v>
      </c>
      <c r="F6" s="10" t="s">
        <v>20</v>
      </c>
      <c r="G6" s="10" t="s">
        <v>46</v>
      </c>
      <c r="H6" s="10" t="s">
        <v>22</v>
      </c>
    </row>
    <row r="7" s="7" customFormat="1" ht="84" spans="1:8">
      <c r="A7" s="10" t="s">
        <v>47</v>
      </c>
      <c r="B7" s="10" t="s">
        <v>48</v>
      </c>
      <c r="C7" s="10" t="s">
        <v>49</v>
      </c>
      <c r="D7" s="10" t="s">
        <v>50</v>
      </c>
      <c r="E7" s="10" t="s">
        <v>51</v>
      </c>
      <c r="F7" s="10" t="s">
        <v>20</v>
      </c>
      <c r="G7" s="10" t="s">
        <v>52</v>
      </c>
      <c r="H7" s="10" t="s">
        <v>28</v>
      </c>
    </row>
    <row r="8" s="7" customFormat="1" ht="28" spans="1:8">
      <c r="A8" s="10" t="s">
        <v>53</v>
      </c>
      <c r="B8" s="10" t="s">
        <v>54</v>
      </c>
      <c r="C8" s="10" t="s">
        <v>55</v>
      </c>
      <c r="D8" s="10" t="s">
        <v>56</v>
      </c>
      <c r="E8" s="10" t="s">
        <v>57</v>
      </c>
      <c r="F8" s="10" t="s">
        <v>20</v>
      </c>
      <c r="G8" s="11"/>
      <c r="H8" s="10" t="s">
        <v>22</v>
      </c>
    </row>
    <row r="9" s="7" customFormat="1" ht="42" spans="1:8">
      <c r="A9" s="10" t="s">
        <v>58</v>
      </c>
      <c r="B9" s="10" t="s">
        <v>59</v>
      </c>
      <c r="C9" s="10" t="s">
        <v>60</v>
      </c>
      <c r="D9" s="10" t="s">
        <v>61</v>
      </c>
      <c r="E9" s="10" t="s">
        <v>62</v>
      </c>
      <c r="F9" s="10" t="s">
        <v>20</v>
      </c>
      <c r="G9" s="10" t="s">
        <v>63</v>
      </c>
      <c r="H9" s="10" t="s">
        <v>35</v>
      </c>
    </row>
    <row r="10" s="7" customFormat="1" ht="42" spans="1:8">
      <c r="A10" s="10" t="s">
        <v>64</v>
      </c>
      <c r="B10" s="10" t="s">
        <v>65</v>
      </c>
      <c r="C10" s="10" t="s">
        <v>66</v>
      </c>
      <c r="D10" s="10" t="s">
        <v>67</v>
      </c>
      <c r="E10" s="10" t="s">
        <v>68</v>
      </c>
      <c r="F10" s="10" t="s">
        <v>20</v>
      </c>
      <c r="G10" s="10" t="s">
        <v>46</v>
      </c>
      <c r="H10" s="10" t="s">
        <v>22</v>
      </c>
    </row>
    <row r="11" s="7" customFormat="1" ht="70" spans="1:8">
      <c r="A11" s="10" t="s">
        <v>69</v>
      </c>
      <c r="B11" s="10" t="s">
        <v>70</v>
      </c>
      <c r="C11" s="10" t="s">
        <v>71</v>
      </c>
      <c r="D11" s="10" t="s">
        <v>67</v>
      </c>
      <c r="E11" s="10" t="s">
        <v>72</v>
      </c>
      <c r="F11" s="10" t="s">
        <v>20</v>
      </c>
      <c r="G11" s="10" t="s">
        <v>63</v>
      </c>
      <c r="H11" s="10" t="s">
        <v>22</v>
      </c>
    </row>
    <row r="12" s="7" customFormat="1" ht="28" spans="1:8">
      <c r="A12" s="10" t="s">
        <v>73</v>
      </c>
      <c r="B12" s="10" t="s">
        <v>74</v>
      </c>
      <c r="C12" s="10" t="s">
        <v>75</v>
      </c>
      <c r="D12" s="10" t="s">
        <v>76</v>
      </c>
      <c r="E12" s="10" t="s">
        <v>77</v>
      </c>
      <c r="F12" s="10" t="s">
        <v>20</v>
      </c>
      <c r="G12" s="10" t="s">
        <v>78</v>
      </c>
      <c r="H12" s="10" t="s">
        <v>22</v>
      </c>
    </row>
    <row r="13" s="7" customFormat="1" ht="42" spans="1:8">
      <c r="A13" s="10" t="s">
        <v>79</v>
      </c>
      <c r="B13" s="10" t="s">
        <v>80</v>
      </c>
      <c r="C13" s="10" t="s">
        <v>81</v>
      </c>
      <c r="D13" s="10" t="s">
        <v>82</v>
      </c>
      <c r="E13" s="10" t="s">
        <v>83</v>
      </c>
      <c r="F13" s="10" t="s">
        <v>20</v>
      </c>
      <c r="G13" s="10" t="s">
        <v>84</v>
      </c>
      <c r="H13" s="10" t="s">
        <v>28</v>
      </c>
    </row>
    <row r="14" s="7" customFormat="1" ht="42" spans="1:8">
      <c r="A14" s="10" t="s">
        <v>85</v>
      </c>
      <c r="B14" s="10" t="s">
        <v>86</v>
      </c>
      <c r="C14" s="10" t="s">
        <v>87</v>
      </c>
      <c r="D14" s="10" t="s">
        <v>88</v>
      </c>
      <c r="E14" s="10" t="s">
        <v>89</v>
      </c>
      <c r="F14" s="10" t="s">
        <v>20</v>
      </c>
      <c r="G14" s="10" t="s">
        <v>63</v>
      </c>
      <c r="H14" s="10" t="s">
        <v>90</v>
      </c>
    </row>
    <row r="15" s="7" customFormat="1" ht="42" spans="1:8">
      <c r="A15" s="10" t="s">
        <v>91</v>
      </c>
      <c r="B15" s="10" t="s">
        <v>92</v>
      </c>
      <c r="C15" s="10" t="s">
        <v>93</v>
      </c>
      <c r="D15" s="10" t="s">
        <v>94</v>
      </c>
      <c r="E15" s="10" t="s">
        <v>95</v>
      </c>
      <c r="F15" s="10" t="s">
        <v>20</v>
      </c>
      <c r="G15" s="10" t="s">
        <v>96</v>
      </c>
      <c r="H15" s="10" t="s">
        <v>97</v>
      </c>
    </row>
    <row r="16" s="7" customFormat="1" ht="42" spans="1:8">
      <c r="A16" s="10" t="s">
        <v>98</v>
      </c>
      <c r="B16" s="10" t="s">
        <v>99</v>
      </c>
      <c r="C16" s="10" t="s">
        <v>100</v>
      </c>
      <c r="D16" s="10" t="s">
        <v>101</v>
      </c>
      <c r="E16" s="10" t="s">
        <v>102</v>
      </c>
      <c r="F16" s="10" t="s">
        <v>20</v>
      </c>
      <c r="G16" s="10" t="s">
        <v>84</v>
      </c>
      <c r="H16" s="10" t="s">
        <v>97</v>
      </c>
    </row>
    <row r="17" s="7" customFormat="1" ht="42" spans="1:8">
      <c r="A17" s="10" t="s">
        <v>103</v>
      </c>
      <c r="B17" s="10" t="s">
        <v>16</v>
      </c>
      <c r="C17" s="10" t="s">
        <v>104</v>
      </c>
      <c r="D17" s="10" t="s">
        <v>105</v>
      </c>
      <c r="E17" s="10" t="s">
        <v>106</v>
      </c>
      <c r="F17" s="10" t="s">
        <v>20</v>
      </c>
      <c r="G17" s="11"/>
      <c r="H17" s="10" t="s">
        <v>107</v>
      </c>
    </row>
    <row r="18" s="7" customFormat="1" ht="56" spans="1:8">
      <c r="A18" s="10" t="s">
        <v>108</v>
      </c>
      <c r="B18" s="10" t="s">
        <v>109</v>
      </c>
      <c r="C18" s="10" t="s">
        <v>110</v>
      </c>
      <c r="D18" s="10" t="s">
        <v>111</v>
      </c>
      <c r="E18" s="10" t="s">
        <v>112</v>
      </c>
      <c r="F18" s="10" t="s">
        <v>20</v>
      </c>
      <c r="G18" s="10" t="s">
        <v>84</v>
      </c>
      <c r="H18" s="10" t="s">
        <v>113</v>
      </c>
    </row>
    <row r="19" s="7" customFormat="1" ht="28" spans="1:8">
      <c r="A19" s="10" t="s">
        <v>114</v>
      </c>
      <c r="B19" s="10" t="s">
        <v>115</v>
      </c>
      <c r="C19" s="10" t="s">
        <v>116</v>
      </c>
      <c r="D19" s="10" t="s">
        <v>117</v>
      </c>
      <c r="E19" s="10" t="s">
        <v>118</v>
      </c>
      <c r="F19" s="10" t="s">
        <v>20</v>
      </c>
      <c r="G19" s="11"/>
      <c r="H19" s="10" t="s">
        <v>119</v>
      </c>
    </row>
    <row r="20" s="7" customFormat="1" ht="28" spans="1:8">
      <c r="A20" s="10" t="s">
        <v>120</v>
      </c>
      <c r="B20" s="10" t="s">
        <v>121</v>
      </c>
      <c r="C20" s="10" t="s">
        <v>122</v>
      </c>
      <c r="D20" s="10" t="s">
        <v>123</v>
      </c>
      <c r="E20" s="10" t="s">
        <v>124</v>
      </c>
      <c r="F20" s="10" t="s">
        <v>20</v>
      </c>
      <c r="G20" s="10" t="s">
        <v>52</v>
      </c>
      <c r="H20" s="10" t="s">
        <v>22</v>
      </c>
    </row>
    <row r="21" s="7" customFormat="1" ht="28" spans="1:8">
      <c r="A21" s="10" t="s">
        <v>125</v>
      </c>
      <c r="B21" s="10" t="s">
        <v>126</v>
      </c>
      <c r="C21" s="10" t="s">
        <v>127</v>
      </c>
      <c r="D21" s="10" t="s">
        <v>128</v>
      </c>
      <c r="E21" s="10" t="s">
        <v>129</v>
      </c>
      <c r="F21" s="10" t="s">
        <v>20</v>
      </c>
      <c r="G21" s="10" t="s">
        <v>84</v>
      </c>
      <c r="H21" s="10" t="s">
        <v>130</v>
      </c>
    </row>
    <row r="22" s="7" customFormat="1" ht="28" spans="1:8">
      <c r="A22" s="10" t="s">
        <v>131</v>
      </c>
      <c r="B22" s="10" t="s">
        <v>132</v>
      </c>
      <c r="C22" s="10" t="s">
        <v>133</v>
      </c>
      <c r="D22" s="10" t="s">
        <v>134</v>
      </c>
      <c r="E22" s="10" t="s">
        <v>135</v>
      </c>
      <c r="F22" s="10" t="s">
        <v>20</v>
      </c>
      <c r="G22" s="10" t="s">
        <v>136</v>
      </c>
      <c r="H22" s="10" t="s">
        <v>22</v>
      </c>
    </row>
    <row r="23" s="7" customFormat="1" ht="84" spans="1:8">
      <c r="A23" s="10" t="s">
        <v>137</v>
      </c>
      <c r="B23" s="10" t="s">
        <v>138</v>
      </c>
      <c r="C23" s="10" t="s">
        <v>139</v>
      </c>
      <c r="D23" s="10" t="s">
        <v>140</v>
      </c>
      <c r="E23" s="10" t="s">
        <v>141</v>
      </c>
      <c r="F23" s="10" t="s">
        <v>20</v>
      </c>
      <c r="G23" s="10" t="s">
        <v>142</v>
      </c>
      <c r="H23" s="10" t="s">
        <v>143</v>
      </c>
    </row>
    <row r="24" s="7" customFormat="1" ht="42" spans="1:8">
      <c r="A24" s="10" t="s">
        <v>144</v>
      </c>
      <c r="B24" s="10" t="s">
        <v>145</v>
      </c>
      <c r="C24" s="10" t="s">
        <v>127</v>
      </c>
      <c r="D24" s="10" t="s">
        <v>146</v>
      </c>
      <c r="E24" s="10" t="s">
        <v>147</v>
      </c>
      <c r="F24" s="10" t="s">
        <v>20</v>
      </c>
      <c r="G24" s="10" t="s">
        <v>84</v>
      </c>
      <c r="H24" s="10" t="s">
        <v>148</v>
      </c>
    </row>
    <row r="25" s="7" customFormat="1" spans="1:8">
      <c r="A25" s="10" t="s">
        <v>149</v>
      </c>
      <c r="B25" s="10" t="s">
        <v>150</v>
      </c>
      <c r="C25" s="10" t="s">
        <v>151</v>
      </c>
      <c r="D25" s="10" t="s">
        <v>152</v>
      </c>
      <c r="E25" s="10" t="s">
        <v>153</v>
      </c>
      <c r="F25" s="10" t="s">
        <v>20</v>
      </c>
      <c r="G25" s="11"/>
      <c r="H25" s="10" t="s">
        <v>148</v>
      </c>
    </row>
    <row r="26" s="7" customFormat="1" ht="42" spans="1:8">
      <c r="A26" s="10" t="s">
        <v>154</v>
      </c>
      <c r="B26" s="10" t="s">
        <v>155</v>
      </c>
      <c r="C26" s="10" t="s">
        <v>156</v>
      </c>
      <c r="D26" s="10" t="s">
        <v>157</v>
      </c>
      <c r="E26" s="10" t="s">
        <v>158</v>
      </c>
      <c r="F26" s="10" t="s">
        <v>20</v>
      </c>
      <c r="G26" s="10" t="s">
        <v>52</v>
      </c>
      <c r="H26" s="10" t="s">
        <v>130</v>
      </c>
    </row>
    <row r="27" s="7" customFormat="1" ht="56" spans="1:8">
      <c r="A27" s="10" t="s">
        <v>159</v>
      </c>
      <c r="B27" s="10" t="s">
        <v>160</v>
      </c>
      <c r="C27" s="10" t="s">
        <v>161</v>
      </c>
      <c r="D27" s="10" t="s">
        <v>162</v>
      </c>
      <c r="E27" s="10" t="s">
        <v>163</v>
      </c>
      <c r="F27" s="10" t="s">
        <v>20</v>
      </c>
      <c r="G27" s="10" t="s">
        <v>46</v>
      </c>
      <c r="H27" s="10" t="s">
        <v>119</v>
      </c>
    </row>
    <row r="28" s="7" customFormat="1" ht="42" spans="1:8">
      <c r="A28" s="10" t="s">
        <v>164</v>
      </c>
      <c r="B28" s="10" t="s">
        <v>165</v>
      </c>
      <c r="C28" s="10" t="s">
        <v>166</v>
      </c>
      <c r="D28" s="10" t="s">
        <v>162</v>
      </c>
      <c r="E28" s="10" t="s">
        <v>167</v>
      </c>
      <c r="F28" s="10" t="s">
        <v>20</v>
      </c>
      <c r="G28" s="10" t="s">
        <v>168</v>
      </c>
      <c r="H28" s="10" t="s">
        <v>119</v>
      </c>
    </row>
    <row r="29" s="7" customFormat="1" ht="42" spans="1:8">
      <c r="A29" s="10" t="s">
        <v>169</v>
      </c>
      <c r="B29" s="10" t="s">
        <v>170</v>
      </c>
      <c r="C29" s="10" t="s">
        <v>171</v>
      </c>
      <c r="D29" s="10" t="s">
        <v>172</v>
      </c>
      <c r="E29" s="10" t="s">
        <v>173</v>
      </c>
      <c r="F29" s="10" t="s">
        <v>20</v>
      </c>
      <c r="G29" s="10" t="s">
        <v>34</v>
      </c>
      <c r="H29" s="10" t="s">
        <v>107</v>
      </c>
    </row>
    <row r="30" spans="1:8">
      <c r="A30" s="14"/>
      <c r="B30" s="14"/>
      <c r="C30" s="14"/>
      <c r="D30" s="14"/>
      <c r="E30" s="14"/>
      <c r="F30" s="14"/>
      <c r="G30" s="14"/>
      <c r="H30" s="14"/>
    </row>
    <row r="31" spans="1:8">
      <c r="A31" s="14"/>
      <c r="B31" s="14"/>
      <c r="C31" s="14"/>
      <c r="D31" s="14"/>
      <c r="E31" s="14"/>
      <c r="F31" s="14"/>
      <c r="G31" s="15"/>
      <c r="H31" s="14"/>
    </row>
    <row r="32" spans="1:8">
      <c r="A32" s="14"/>
      <c r="B32" s="14"/>
      <c r="C32" s="14"/>
      <c r="D32" s="14"/>
      <c r="E32" s="14"/>
      <c r="F32" s="14"/>
      <c r="G32" s="14"/>
      <c r="H32" s="14"/>
    </row>
    <row r="33" spans="1:8">
      <c r="A33" s="14"/>
      <c r="B33" s="14"/>
      <c r="C33" s="14"/>
      <c r="D33" s="14"/>
      <c r="E33" s="14"/>
      <c r="F33" s="14"/>
      <c r="G33" s="14"/>
      <c r="H33" s="14"/>
    </row>
    <row r="34" spans="1:8">
      <c r="A34" s="14"/>
      <c r="B34" s="14"/>
      <c r="C34" s="14"/>
      <c r="D34" s="14"/>
      <c r="E34" s="14"/>
      <c r="F34" s="14"/>
      <c r="G34" s="15"/>
      <c r="H34" s="14"/>
    </row>
    <row r="35" spans="1:8">
      <c r="A35" s="14"/>
      <c r="B35" s="14"/>
      <c r="C35" s="14"/>
      <c r="D35" s="14"/>
      <c r="E35" s="14"/>
      <c r="F35" s="14"/>
      <c r="G35" s="14"/>
      <c r="H35" s="14"/>
    </row>
    <row r="36" spans="1:8">
      <c r="A36" s="14"/>
      <c r="B36" s="14"/>
      <c r="C36" s="14"/>
      <c r="D36" s="14"/>
      <c r="E36" s="14"/>
      <c r="F36" s="14"/>
      <c r="G36" s="14"/>
      <c r="H36" s="14"/>
    </row>
    <row r="37" spans="1:8">
      <c r="A37" s="14"/>
      <c r="B37" s="14"/>
      <c r="C37" s="14"/>
      <c r="D37" s="14"/>
      <c r="E37" s="15"/>
      <c r="F37" s="14"/>
      <c r="G37" s="15"/>
      <c r="H37" s="14"/>
    </row>
    <row r="38" spans="1:8">
      <c r="A38" s="14"/>
      <c r="B38" s="14"/>
      <c r="C38" s="14"/>
      <c r="D38" s="14"/>
      <c r="E38" s="15"/>
      <c r="F38" s="14"/>
      <c r="G38" s="14"/>
      <c r="H38" s="14"/>
    </row>
    <row r="39" spans="1:8">
      <c r="A39" s="14"/>
      <c r="B39" s="14"/>
      <c r="C39" s="14"/>
      <c r="D39" s="14"/>
      <c r="E39" s="14"/>
      <c r="F39" s="14"/>
      <c r="G39" s="14"/>
      <c r="H39" s="14"/>
    </row>
    <row r="40" spans="1:8">
      <c r="A40" s="14"/>
      <c r="B40" s="14"/>
      <c r="C40" s="14"/>
      <c r="D40" s="14"/>
      <c r="E40" s="14"/>
      <c r="F40" s="14"/>
      <c r="G40" s="14"/>
      <c r="H40" s="14"/>
    </row>
    <row r="41" spans="1:8">
      <c r="A41" s="14"/>
      <c r="B41" s="14"/>
      <c r="C41" s="14"/>
      <c r="D41" s="14"/>
      <c r="E41" s="14"/>
      <c r="F41" s="14"/>
      <c r="G41" s="14"/>
      <c r="H41" s="14"/>
    </row>
    <row r="42" spans="1:8">
      <c r="A42" s="14"/>
      <c r="B42" s="14"/>
      <c r="C42" s="14"/>
      <c r="D42" s="14"/>
      <c r="E42" s="14"/>
      <c r="F42" s="14"/>
      <c r="G42" s="14"/>
      <c r="H42" s="14"/>
    </row>
    <row r="43" spans="1:8">
      <c r="A43" s="14"/>
      <c r="B43" s="14"/>
      <c r="C43" s="14"/>
      <c r="D43" s="14"/>
      <c r="E43" s="14"/>
      <c r="F43" s="14"/>
      <c r="G43" s="14"/>
      <c r="H43" s="14"/>
    </row>
    <row r="44" spans="1:8">
      <c r="A44" s="14"/>
      <c r="B44" s="14"/>
      <c r="C44" s="14"/>
      <c r="D44" s="14"/>
      <c r="E44" s="14"/>
      <c r="F44" s="14"/>
      <c r="G44" s="14"/>
      <c r="H44" s="14"/>
    </row>
    <row r="45" spans="1:8">
      <c r="A45" s="14"/>
      <c r="B45" s="14"/>
      <c r="C45" s="14"/>
      <c r="D45" s="14"/>
      <c r="E45" s="14"/>
      <c r="F45" s="14"/>
      <c r="G45" s="14"/>
      <c r="H45" s="14"/>
    </row>
    <row r="46" spans="1:8">
      <c r="A46" s="14"/>
      <c r="B46" s="14"/>
      <c r="C46" s="14"/>
      <c r="D46" s="14"/>
      <c r="E46" s="14"/>
      <c r="F46" s="14"/>
      <c r="G46" s="14"/>
      <c r="H46" s="14"/>
    </row>
    <row r="47" spans="1:8">
      <c r="A47" s="14"/>
      <c r="B47" s="14"/>
      <c r="C47" s="14"/>
      <c r="D47" s="14"/>
      <c r="E47" s="14"/>
      <c r="F47" s="14"/>
      <c r="G47" s="14"/>
      <c r="H47" s="14"/>
    </row>
    <row r="48" spans="1:8">
      <c r="A48" s="14"/>
      <c r="B48" s="14"/>
      <c r="C48" s="14"/>
      <c r="D48" s="14"/>
      <c r="E48" s="14"/>
      <c r="F48" s="14"/>
      <c r="G48" s="14"/>
      <c r="H48" s="14"/>
    </row>
    <row r="49" spans="1:8">
      <c r="A49" s="14"/>
      <c r="B49" s="14"/>
      <c r="C49" s="14"/>
      <c r="D49" s="14"/>
      <c r="E49" s="14"/>
      <c r="F49" s="14"/>
      <c r="G49" s="14"/>
      <c r="H49" s="14"/>
    </row>
    <row r="50" spans="1:8">
      <c r="A50" s="14"/>
      <c r="B50" s="14"/>
      <c r="C50" s="14"/>
      <c r="D50" s="14"/>
      <c r="E50" s="14"/>
      <c r="F50" s="14"/>
      <c r="G50" s="14"/>
      <c r="H50" s="14"/>
    </row>
    <row r="51" spans="1:8">
      <c r="A51" s="14"/>
      <c r="B51" s="14"/>
      <c r="C51" s="14"/>
      <c r="D51" s="14"/>
      <c r="E51" s="14"/>
      <c r="F51" s="14"/>
      <c r="G51" s="14"/>
      <c r="H51" s="14"/>
    </row>
    <row r="52" spans="1:8">
      <c r="A52" s="14"/>
      <c r="B52" s="14"/>
      <c r="C52" s="14"/>
      <c r="D52" s="14"/>
      <c r="E52" s="14"/>
      <c r="F52" s="14"/>
      <c r="G52" s="14"/>
      <c r="H52" s="14"/>
    </row>
    <row r="53" spans="1:8">
      <c r="A53" s="14"/>
      <c r="B53" s="14"/>
      <c r="C53" s="14"/>
      <c r="D53" s="14"/>
      <c r="E53" s="14"/>
      <c r="F53" s="14"/>
      <c r="G53" s="14"/>
      <c r="H53" s="14"/>
    </row>
    <row r="54" spans="1:8">
      <c r="A54" s="14"/>
      <c r="B54" s="14"/>
      <c r="C54" s="14"/>
      <c r="D54" s="14"/>
      <c r="E54" s="14"/>
      <c r="F54" s="14"/>
      <c r="G54" s="14"/>
      <c r="H54" s="14"/>
    </row>
    <row r="55" spans="1:8">
      <c r="A55" s="14"/>
      <c r="B55" s="14"/>
      <c r="C55" s="14"/>
      <c r="D55" s="14"/>
      <c r="E55" s="14"/>
      <c r="F55" s="14"/>
      <c r="G55" s="14"/>
      <c r="H55" s="14"/>
    </row>
    <row r="56" spans="1:8">
      <c r="A56" s="14"/>
      <c r="B56" s="14"/>
      <c r="C56" s="14"/>
      <c r="D56" s="14"/>
      <c r="E56" s="14"/>
      <c r="F56" s="14"/>
      <c r="G56" s="14"/>
      <c r="H56" s="14"/>
    </row>
    <row r="57" spans="1:8">
      <c r="A57" s="14"/>
      <c r="B57" s="14"/>
      <c r="C57" s="14"/>
      <c r="D57" s="14"/>
      <c r="E57" s="14"/>
      <c r="F57" s="14"/>
      <c r="G57" s="14"/>
      <c r="H57" s="14"/>
    </row>
    <row r="58" spans="1:8">
      <c r="A58" s="14"/>
      <c r="B58" s="14"/>
      <c r="C58" s="14"/>
      <c r="D58" s="14"/>
      <c r="E58" s="14"/>
      <c r="F58" s="14"/>
      <c r="G58" s="14"/>
      <c r="H58" s="14"/>
    </row>
    <row r="59" spans="1:8">
      <c r="A59" s="14"/>
      <c r="B59" s="14"/>
      <c r="C59" s="14"/>
      <c r="D59" s="14"/>
      <c r="E59" s="14"/>
      <c r="F59" s="14"/>
      <c r="G59" s="14"/>
      <c r="H59" s="14"/>
    </row>
    <row r="60" spans="1:8">
      <c r="A60" s="14"/>
      <c r="B60" s="14"/>
      <c r="C60" s="14"/>
      <c r="D60" s="14"/>
      <c r="E60" s="14"/>
      <c r="F60" s="14"/>
      <c r="G60" s="14"/>
      <c r="H60" s="14"/>
    </row>
    <row r="61" spans="1:8">
      <c r="A61" s="14"/>
      <c r="B61" s="14"/>
      <c r="C61" s="14"/>
      <c r="D61" s="14"/>
      <c r="E61" s="14"/>
      <c r="F61" s="14"/>
      <c r="G61" s="14"/>
      <c r="H61" s="14"/>
    </row>
    <row r="62" spans="1:8">
      <c r="A62" s="14"/>
      <c r="B62" s="14"/>
      <c r="C62" s="14"/>
      <c r="D62" s="14"/>
      <c r="E62" s="14"/>
      <c r="F62" s="14"/>
      <c r="G62" s="14"/>
      <c r="H62" s="14"/>
    </row>
    <row r="63" spans="1:8">
      <c r="A63" s="14"/>
      <c r="B63" s="14"/>
      <c r="C63" s="14"/>
      <c r="D63" s="14"/>
      <c r="E63" s="14"/>
      <c r="F63" s="14"/>
      <c r="G63" s="14"/>
      <c r="H63" s="14"/>
    </row>
    <row r="64" spans="1:8">
      <c r="A64" s="14"/>
      <c r="B64" s="14"/>
      <c r="C64" s="14"/>
      <c r="D64" s="14"/>
      <c r="E64" s="14"/>
      <c r="F64" s="14"/>
      <c r="G64" s="14"/>
      <c r="H64" s="14"/>
    </row>
    <row r="65" spans="1:8">
      <c r="A65" s="14"/>
      <c r="B65" s="14"/>
      <c r="C65" s="14"/>
      <c r="D65" s="14"/>
      <c r="E65" s="14"/>
      <c r="F65" s="14"/>
      <c r="G65" s="15"/>
      <c r="H65" s="14"/>
    </row>
    <row r="66" spans="1:8">
      <c r="A66" s="14"/>
      <c r="B66" s="14"/>
      <c r="C66" s="14"/>
      <c r="D66" s="14"/>
      <c r="E66" s="14"/>
      <c r="F66" s="14"/>
      <c r="G66" s="14"/>
      <c r="H66" s="14"/>
    </row>
    <row r="67" spans="1:8">
      <c r="A67" s="14"/>
      <c r="B67" s="14"/>
      <c r="C67" s="14"/>
      <c r="D67" s="14"/>
      <c r="E67" s="14"/>
      <c r="F67" s="14"/>
      <c r="G67" s="14"/>
      <c r="H67" s="14"/>
    </row>
    <row r="68" spans="1:8">
      <c r="A68" s="14"/>
      <c r="B68" s="14"/>
      <c r="C68" s="14"/>
      <c r="D68" s="14"/>
      <c r="E68" s="14"/>
      <c r="F68" s="14"/>
      <c r="G68" s="14"/>
      <c r="H68" s="14"/>
    </row>
    <row r="69" spans="1:8">
      <c r="A69" s="14"/>
      <c r="B69" s="14"/>
      <c r="C69" s="14"/>
      <c r="D69" s="14"/>
      <c r="E69" s="14"/>
      <c r="F69" s="14"/>
      <c r="G69" s="14"/>
      <c r="H69" s="14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opLeftCell="D8" workbookViewId="0">
      <selection activeCell="I8" sqref="I$1:I$1048576"/>
    </sheetView>
  </sheetViews>
  <sheetFormatPr defaultColWidth="8.89166666666667" defaultRowHeight="14" outlineLevelCol="7"/>
  <cols>
    <col min="1" max="1" width="40" style="8" customWidth="1"/>
    <col min="2" max="2" width="31.1083333333333" style="8" customWidth="1"/>
    <col min="3" max="3" width="28.8916666666667" style="8" customWidth="1"/>
    <col min="4" max="4" width="12.5583333333333" style="8" customWidth="1"/>
    <col min="5" max="5" width="60.4416666666667" style="8" customWidth="1"/>
    <col min="6" max="6" width="5.775" style="8" customWidth="1"/>
    <col min="7" max="7" width="9.08333333333333" style="8" customWidth="1"/>
    <col min="8" max="16384" width="8.89166666666667" style="8"/>
  </cols>
  <sheetData>
    <row r="1" s="6" customFormat="1" ht="42" customHeight="1" spans="1:8">
      <c r="A1" s="9" t="s">
        <v>7</v>
      </c>
      <c r="B1" s="9" t="s">
        <v>8</v>
      </c>
      <c r="C1" s="9" t="s">
        <v>9</v>
      </c>
      <c r="D1" s="9" t="s">
        <v>10</v>
      </c>
      <c r="E1" s="9" t="s">
        <v>11</v>
      </c>
      <c r="F1" s="9" t="s">
        <v>12</v>
      </c>
      <c r="G1" s="9" t="s">
        <v>13</v>
      </c>
      <c r="H1" s="9" t="s">
        <v>14</v>
      </c>
    </row>
    <row r="2" s="7" customFormat="1" ht="28" spans="1:8">
      <c r="A2" s="10" t="s">
        <v>15</v>
      </c>
      <c r="B2" s="10" t="s">
        <v>16</v>
      </c>
      <c r="C2" s="10" t="s">
        <v>17</v>
      </c>
      <c r="D2" s="10" t="s">
        <v>18</v>
      </c>
      <c r="E2" s="10" t="s">
        <v>19</v>
      </c>
      <c r="F2" s="10" t="s">
        <v>20</v>
      </c>
      <c r="G2" s="10" t="s">
        <v>21</v>
      </c>
      <c r="H2" s="10" t="s">
        <v>22</v>
      </c>
    </row>
    <row r="3" s="7" customFormat="1" ht="28" spans="1:8">
      <c r="A3" s="10" t="s">
        <v>23</v>
      </c>
      <c r="B3" s="10" t="s">
        <v>24</v>
      </c>
      <c r="C3" s="10" t="s">
        <v>25</v>
      </c>
      <c r="D3" s="10" t="s">
        <v>26</v>
      </c>
      <c r="E3" s="10" t="s">
        <v>27</v>
      </c>
      <c r="F3" s="10" t="s">
        <v>20</v>
      </c>
      <c r="G3" s="11"/>
      <c r="H3" s="10" t="s">
        <v>28</v>
      </c>
    </row>
    <row r="4" s="7" customFormat="1" ht="56" spans="1:8">
      <c r="A4" s="10" t="s">
        <v>29</v>
      </c>
      <c r="B4" s="10" t="s">
        <v>30</v>
      </c>
      <c r="C4" s="10" t="s">
        <v>31</v>
      </c>
      <c r="D4" s="10" t="s">
        <v>32</v>
      </c>
      <c r="E4" s="10" t="s">
        <v>33</v>
      </c>
      <c r="F4" s="10" t="s">
        <v>20</v>
      </c>
      <c r="G4" s="10" t="s">
        <v>34</v>
      </c>
      <c r="H4" s="10" t="s">
        <v>35</v>
      </c>
    </row>
    <row r="5" s="7" customFormat="1" ht="42" spans="1:8">
      <c r="A5" s="10" t="s">
        <v>41</v>
      </c>
      <c r="B5" s="10" t="s">
        <v>42</v>
      </c>
      <c r="C5" s="10" t="s">
        <v>43</v>
      </c>
      <c r="D5" s="10" t="s">
        <v>44</v>
      </c>
      <c r="E5" s="10" t="s">
        <v>45</v>
      </c>
      <c r="F5" s="10" t="s">
        <v>20</v>
      </c>
      <c r="G5" s="10" t="s">
        <v>46</v>
      </c>
      <c r="H5" s="10" t="s">
        <v>22</v>
      </c>
    </row>
    <row r="6" s="7" customFormat="1" ht="42" spans="1:8">
      <c r="A6" s="10" t="s">
        <v>174</v>
      </c>
      <c r="B6" s="10" t="s">
        <v>175</v>
      </c>
      <c r="C6" s="10" t="s">
        <v>176</v>
      </c>
      <c r="D6" s="10" t="s">
        <v>56</v>
      </c>
      <c r="E6" s="10" t="s">
        <v>177</v>
      </c>
      <c r="F6" s="10" t="s">
        <v>20</v>
      </c>
      <c r="G6" s="11"/>
      <c r="H6" s="10" t="s">
        <v>28</v>
      </c>
    </row>
    <row r="7" s="7" customFormat="1" ht="28" spans="1:8">
      <c r="A7" s="10" t="s">
        <v>53</v>
      </c>
      <c r="B7" s="10" t="s">
        <v>54</v>
      </c>
      <c r="C7" s="10" t="s">
        <v>55</v>
      </c>
      <c r="D7" s="10" t="s">
        <v>56</v>
      </c>
      <c r="E7" s="10" t="s">
        <v>57</v>
      </c>
      <c r="F7" s="10" t="s">
        <v>20</v>
      </c>
      <c r="G7" s="11"/>
      <c r="H7" s="10" t="s">
        <v>22</v>
      </c>
    </row>
    <row r="8" s="7" customFormat="1" ht="42" spans="1:8">
      <c r="A8" s="10" t="s">
        <v>58</v>
      </c>
      <c r="B8" s="10" t="s">
        <v>59</v>
      </c>
      <c r="C8" s="10" t="s">
        <v>60</v>
      </c>
      <c r="D8" s="10" t="s">
        <v>61</v>
      </c>
      <c r="E8" s="10" t="s">
        <v>62</v>
      </c>
      <c r="F8" s="10" t="s">
        <v>20</v>
      </c>
      <c r="G8" s="10" t="s">
        <v>63</v>
      </c>
      <c r="H8" s="10" t="s">
        <v>35</v>
      </c>
    </row>
    <row r="9" s="7" customFormat="1" ht="28" spans="1:8">
      <c r="A9" s="10" t="s">
        <v>178</v>
      </c>
      <c r="B9" s="10" t="s">
        <v>179</v>
      </c>
      <c r="C9" s="10" t="s">
        <v>180</v>
      </c>
      <c r="D9" s="10" t="s">
        <v>82</v>
      </c>
      <c r="E9" s="10" t="s">
        <v>181</v>
      </c>
      <c r="F9" s="10" t="s">
        <v>20</v>
      </c>
      <c r="G9" s="11"/>
      <c r="H9" s="10" t="s">
        <v>90</v>
      </c>
    </row>
    <row r="10" s="7" customFormat="1" ht="28" spans="1:8">
      <c r="A10" s="10" t="s">
        <v>114</v>
      </c>
      <c r="B10" s="10" t="s">
        <v>115</v>
      </c>
      <c r="C10" s="10" t="s">
        <v>116</v>
      </c>
      <c r="D10" s="10" t="s">
        <v>117</v>
      </c>
      <c r="E10" s="10" t="s">
        <v>118</v>
      </c>
      <c r="F10" s="10" t="s">
        <v>20</v>
      </c>
      <c r="G10" s="11"/>
      <c r="H10" s="10" t="s">
        <v>119</v>
      </c>
    </row>
    <row r="11" s="7" customFormat="1" ht="42" spans="1:8">
      <c r="A11" s="10" t="s">
        <v>131</v>
      </c>
      <c r="B11" s="10" t="s">
        <v>132</v>
      </c>
      <c r="C11" s="10" t="s">
        <v>133</v>
      </c>
      <c r="D11" s="10" t="s">
        <v>134</v>
      </c>
      <c r="E11" s="10" t="s">
        <v>135</v>
      </c>
      <c r="F11" s="10" t="s">
        <v>20</v>
      </c>
      <c r="G11" s="10" t="s">
        <v>136</v>
      </c>
      <c r="H11" s="10" t="s">
        <v>22</v>
      </c>
    </row>
    <row r="12" s="7" customFormat="1" spans="1:8">
      <c r="A12" s="10" t="s">
        <v>149</v>
      </c>
      <c r="B12" s="10" t="s">
        <v>150</v>
      </c>
      <c r="C12" s="10" t="s">
        <v>151</v>
      </c>
      <c r="D12" s="10" t="s">
        <v>152</v>
      </c>
      <c r="E12" s="10" t="s">
        <v>153</v>
      </c>
      <c r="F12" s="10" t="s">
        <v>20</v>
      </c>
      <c r="G12" s="11"/>
      <c r="H12" s="10" t="s">
        <v>148</v>
      </c>
    </row>
    <row r="13" s="7" customFormat="1" ht="42" spans="1:8">
      <c r="A13" s="10" t="s">
        <v>164</v>
      </c>
      <c r="B13" s="10" t="s">
        <v>165</v>
      </c>
      <c r="C13" s="10" t="s">
        <v>166</v>
      </c>
      <c r="D13" s="10" t="s">
        <v>162</v>
      </c>
      <c r="E13" s="10" t="s">
        <v>167</v>
      </c>
      <c r="F13" s="10" t="s">
        <v>20</v>
      </c>
      <c r="G13" s="10" t="s">
        <v>168</v>
      </c>
      <c r="H13" s="10" t="s">
        <v>119</v>
      </c>
    </row>
    <row r="14" s="8" customFormat="1" spans="1:8">
      <c r="A14" s="10"/>
      <c r="B14" s="10"/>
      <c r="C14" s="10"/>
      <c r="D14" s="10"/>
      <c r="E14" s="10"/>
      <c r="F14" s="10"/>
      <c r="G14" s="11"/>
      <c r="H14" s="10"/>
    </row>
    <row r="15" s="8" customFormat="1" spans="1:8">
      <c r="A15" s="10"/>
      <c r="B15" s="10"/>
      <c r="C15" s="10"/>
      <c r="D15" s="10"/>
      <c r="E15" s="10"/>
      <c r="F15" s="10"/>
      <c r="G15" s="10"/>
      <c r="H15" s="10"/>
    </row>
    <row r="16" s="8" customFormat="1" spans="1:8">
      <c r="A16" s="10"/>
      <c r="B16" s="10"/>
      <c r="C16" s="10"/>
      <c r="D16" s="10"/>
      <c r="E16" s="10"/>
      <c r="F16" s="10"/>
      <c r="G16" s="10"/>
      <c r="H16" s="10"/>
    </row>
    <row r="17" s="8" customFormat="1" spans="1:8">
      <c r="A17" s="10"/>
      <c r="B17" s="10"/>
      <c r="C17" s="10"/>
      <c r="D17" s="10"/>
      <c r="E17" s="10"/>
      <c r="F17" s="10"/>
      <c r="G17" s="10"/>
      <c r="H17" s="10"/>
    </row>
    <row r="18" s="8" customFormat="1" spans="1:8">
      <c r="A18" s="10"/>
      <c r="B18" s="10"/>
      <c r="C18" s="10"/>
      <c r="D18" s="10"/>
      <c r="E18" s="10"/>
      <c r="F18" s="10"/>
      <c r="G18" s="10"/>
      <c r="H18" s="10"/>
    </row>
    <row r="19" s="8" customFormat="1" spans="1:8">
      <c r="A19" s="10"/>
      <c r="B19" s="10"/>
      <c r="C19" s="10"/>
      <c r="D19" s="10"/>
      <c r="E19" s="10"/>
      <c r="F19" s="10"/>
      <c r="G19" s="11"/>
      <c r="H19" s="10"/>
    </row>
    <row r="20" s="8" customFormat="1" spans="1:8">
      <c r="A20" s="10"/>
      <c r="B20" s="10"/>
      <c r="C20" s="10"/>
      <c r="D20" s="10"/>
      <c r="E20" s="10"/>
      <c r="F20" s="10"/>
      <c r="G20" s="10"/>
      <c r="H20" s="10"/>
    </row>
    <row r="21" s="8" customFormat="1" spans="1:8">
      <c r="A21" s="10"/>
      <c r="B21" s="10"/>
      <c r="C21" s="10"/>
      <c r="D21" s="10"/>
      <c r="E21" s="11"/>
      <c r="F21" s="10"/>
      <c r="G21" s="11"/>
      <c r="H21" s="10"/>
    </row>
    <row r="22" s="8" customFormat="1" spans="1:8">
      <c r="A22" s="10"/>
      <c r="B22" s="10"/>
      <c r="C22" s="10"/>
      <c r="D22" s="10"/>
      <c r="E22" s="11"/>
      <c r="F22" s="10"/>
      <c r="G22" s="10"/>
      <c r="H22" s="10"/>
    </row>
    <row r="23" s="8" customFormat="1" spans="1:8">
      <c r="A23" s="10"/>
      <c r="B23" s="10"/>
      <c r="C23" s="10"/>
      <c r="D23" s="10"/>
      <c r="E23" s="10"/>
      <c r="F23" s="10"/>
      <c r="G23" s="11"/>
      <c r="H23" s="10"/>
    </row>
    <row r="24" s="8" customFormat="1" spans="1:8">
      <c r="A24" s="10"/>
      <c r="B24" s="10"/>
      <c r="C24" s="10"/>
      <c r="D24" s="10"/>
      <c r="E24" s="10"/>
      <c r="F24" s="10"/>
      <c r="G24" s="10"/>
      <c r="H24" s="10"/>
    </row>
    <row r="25" s="8" customFormat="1" spans="1:8">
      <c r="A25" s="10"/>
      <c r="B25" s="10"/>
      <c r="C25" s="10"/>
      <c r="D25" s="10"/>
      <c r="E25" s="10"/>
      <c r="F25" s="10"/>
      <c r="G25" s="11"/>
      <c r="H25" s="10"/>
    </row>
    <row r="26" s="8" customFormat="1" spans="1:8">
      <c r="A26" s="10"/>
      <c r="B26" s="10"/>
      <c r="C26" s="10"/>
      <c r="D26" s="10"/>
      <c r="E26" s="10"/>
      <c r="F26" s="10"/>
      <c r="G26" s="10"/>
      <c r="H26" s="10"/>
    </row>
    <row r="27" s="8" customFormat="1" spans="1:8">
      <c r="A27" s="10"/>
      <c r="B27" s="10"/>
      <c r="C27" s="10"/>
      <c r="D27" s="10"/>
      <c r="E27" s="10"/>
      <c r="F27" s="10"/>
      <c r="G27" s="10"/>
      <c r="H27" s="10"/>
    </row>
    <row r="28" s="8" customFormat="1" spans="1:8">
      <c r="A28" s="10"/>
      <c r="B28" s="10"/>
      <c r="C28" s="10"/>
      <c r="D28" s="10"/>
      <c r="E28" s="10"/>
      <c r="F28" s="10"/>
      <c r="G28" s="11"/>
      <c r="H28" s="10"/>
    </row>
    <row r="29" s="8" customFormat="1" spans="1:8">
      <c r="A29" s="10"/>
      <c r="B29" s="10"/>
      <c r="C29" s="10"/>
      <c r="D29" s="10"/>
      <c r="E29" s="10"/>
      <c r="F29" s="10"/>
      <c r="G29" s="11"/>
      <c r="H29" s="10"/>
    </row>
    <row r="30" s="8" customFormat="1" spans="1:8">
      <c r="A30" s="10"/>
      <c r="B30" s="10"/>
      <c r="C30" s="10"/>
      <c r="D30" s="10"/>
      <c r="E30" s="10"/>
      <c r="F30" s="10"/>
      <c r="G30" s="10"/>
      <c r="H30" s="10"/>
    </row>
    <row r="31" s="8" customFormat="1" spans="1:8">
      <c r="A31" s="10"/>
      <c r="B31" s="10"/>
      <c r="C31" s="10"/>
      <c r="D31" s="10"/>
      <c r="E31" s="10"/>
      <c r="F31" s="10"/>
      <c r="G31" s="11"/>
      <c r="H31" s="10"/>
    </row>
    <row r="32" s="8" customFormat="1" spans="1:8">
      <c r="A32" s="10"/>
      <c r="B32" s="10"/>
      <c r="C32" s="10"/>
      <c r="D32" s="10"/>
      <c r="E32" s="10"/>
      <c r="F32" s="10"/>
      <c r="G32" s="11"/>
      <c r="H32" s="10"/>
    </row>
    <row r="33" s="8" customFormat="1" spans="1:8">
      <c r="A33" s="10"/>
      <c r="B33" s="10"/>
      <c r="C33" s="10"/>
      <c r="D33" s="10"/>
      <c r="E33" s="10"/>
      <c r="F33" s="10"/>
      <c r="G33" s="10"/>
      <c r="H33" s="10"/>
    </row>
    <row r="34" s="8" customFormat="1" spans="1:8">
      <c r="A34" s="10"/>
      <c r="B34" s="10"/>
      <c r="C34" s="10"/>
      <c r="D34" s="10"/>
      <c r="E34" s="10"/>
      <c r="F34" s="10"/>
      <c r="G34" s="11"/>
      <c r="H34" s="10"/>
    </row>
    <row r="35" s="8" customFormat="1" spans="1:8">
      <c r="A35" s="10"/>
      <c r="B35" s="10"/>
      <c r="C35" s="10"/>
      <c r="D35" s="10"/>
      <c r="E35" s="10"/>
      <c r="F35" s="10"/>
      <c r="G35" s="10"/>
      <c r="H35" s="10"/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47"/>
  <sheetViews>
    <sheetView topLeftCell="G1" workbookViewId="0">
      <selection activeCell="H1" sqref="H$1:J$1048576"/>
    </sheetView>
  </sheetViews>
  <sheetFormatPr defaultColWidth="8.89166666666667" defaultRowHeight="14"/>
  <cols>
    <col min="1" max="1" width="52.1083333333333" style="2" customWidth="1"/>
    <col min="2" max="2" width="14.225" customWidth="1"/>
    <col min="3" max="3" width="20.3333333333333" customWidth="1"/>
    <col min="4" max="4" width="18.4416666666667" customWidth="1"/>
    <col min="5" max="5" width="14.225" customWidth="1"/>
  </cols>
  <sheetData>
    <row r="1" s="1" customFormat="1" ht="30" customHeight="1" spans="1:31">
      <c r="A1" s="3" t="s">
        <v>182</v>
      </c>
      <c r="B1" s="3" t="s">
        <v>183</v>
      </c>
      <c r="C1" s="3" t="s">
        <v>184</v>
      </c>
      <c r="D1" s="3" t="s">
        <v>185</v>
      </c>
      <c r="E1" s="3" t="s">
        <v>186</v>
      </c>
      <c r="F1" s="3" t="s">
        <v>187</v>
      </c>
      <c r="G1" s="3" t="s">
        <v>188</v>
      </c>
      <c r="H1" s="3" t="s">
        <v>189</v>
      </c>
      <c r="I1" s="3" t="s">
        <v>190</v>
      </c>
      <c r="J1" s="3" t="s">
        <v>191</v>
      </c>
      <c r="K1" s="3" t="s">
        <v>192</v>
      </c>
      <c r="L1" s="3" t="s">
        <v>193</v>
      </c>
      <c r="M1" s="3" t="s">
        <v>194</v>
      </c>
      <c r="N1" s="3" t="s">
        <v>195</v>
      </c>
      <c r="O1" s="3" t="s">
        <v>196</v>
      </c>
      <c r="P1" s="3" t="s">
        <v>197</v>
      </c>
      <c r="Q1" s="3" t="s">
        <v>198</v>
      </c>
      <c r="R1" s="3" t="s">
        <v>199</v>
      </c>
      <c r="S1" s="3" t="s">
        <v>200</v>
      </c>
      <c r="T1" s="3" t="s">
        <v>201</v>
      </c>
      <c r="U1" s="3" t="s">
        <v>202</v>
      </c>
      <c r="V1" s="3" t="s">
        <v>203</v>
      </c>
      <c r="W1" s="3" t="s">
        <v>204</v>
      </c>
      <c r="X1" s="3" t="s">
        <v>205</v>
      </c>
      <c r="Y1" s="3" t="s">
        <v>206</v>
      </c>
      <c r="Z1" s="3" t="s">
        <v>207</v>
      </c>
      <c r="AA1" s="3" t="s">
        <v>208</v>
      </c>
      <c r="AB1" s="3" t="s">
        <v>209</v>
      </c>
      <c r="AC1" s="3" t="s">
        <v>210</v>
      </c>
      <c r="AD1" s="3" t="s">
        <v>211</v>
      </c>
      <c r="AE1" s="3"/>
    </row>
    <row r="2" spans="1:31">
      <c r="A2" s="4" t="s">
        <v>212</v>
      </c>
      <c r="B2" s="4" t="s">
        <v>213</v>
      </c>
      <c r="C2" s="4" t="s">
        <v>214</v>
      </c>
      <c r="D2" s="4" t="s">
        <v>215</v>
      </c>
      <c r="E2" s="4" t="s">
        <v>216</v>
      </c>
      <c r="F2" s="4" t="s">
        <v>217</v>
      </c>
      <c r="G2" s="4" t="s">
        <v>218</v>
      </c>
      <c r="H2" s="4" t="s">
        <v>219</v>
      </c>
      <c r="I2" s="4">
        <v>2024</v>
      </c>
      <c r="J2" s="4">
        <v>41</v>
      </c>
      <c r="K2" s="4">
        <v>3</v>
      </c>
      <c r="L2" s="4">
        <v>1477</v>
      </c>
      <c r="M2" s="4">
        <v>1500</v>
      </c>
      <c r="N2" s="4" t="s">
        <v>220</v>
      </c>
      <c r="O2" s="4" t="s">
        <v>221</v>
      </c>
      <c r="P2" s="4" t="str">
        <f>HYPERLINK("http://dx.doi.org/10.1007/s13160-024-00658-2","http://dx.doi.org/10.1007/s13160-024-00658-2")</f>
        <v>http://dx.doi.org/10.1007/s13160-024-00658-2</v>
      </c>
      <c r="Q2" s="4" t="s">
        <v>220</v>
      </c>
      <c r="R2" s="4" t="s">
        <v>222</v>
      </c>
      <c r="S2" s="4" t="s">
        <v>220</v>
      </c>
      <c r="T2" s="4" t="s">
        <v>220</v>
      </c>
      <c r="U2" s="4" t="s">
        <v>220</v>
      </c>
      <c r="V2" s="4" t="s">
        <v>220</v>
      </c>
      <c r="W2" s="4" t="s">
        <v>220</v>
      </c>
      <c r="X2" s="4" t="s">
        <v>220</v>
      </c>
      <c r="Y2" s="4" t="s">
        <v>220</v>
      </c>
      <c r="Z2" s="4" t="s">
        <v>220</v>
      </c>
      <c r="AA2" s="4" t="s">
        <v>220</v>
      </c>
      <c r="AB2" s="4" t="s">
        <v>220</v>
      </c>
      <c r="AC2" s="4" t="s">
        <v>223</v>
      </c>
      <c r="AD2" s="4" t="str">
        <f>HYPERLINK("https%3A%2F%2Fwww.webofscience.com%2Fwos%2Fwoscc%2Ffull-record%2FWOS:001230117700001","View Full Record in Web of Science")</f>
        <v>View Full Record in Web of Science</v>
      </c>
      <c r="AE2" s="4"/>
    </row>
    <row r="3" spans="1:31">
      <c r="A3" s="4" t="s">
        <v>212</v>
      </c>
      <c r="B3" s="4" t="s">
        <v>224</v>
      </c>
      <c r="C3" s="4" t="s">
        <v>225</v>
      </c>
      <c r="D3" s="4" t="s">
        <v>226</v>
      </c>
      <c r="E3" s="4" t="s">
        <v>227</v>
      </c>
      <c r="F3" s="4" t="s">
        <v>228</v>
      </c>
      <c r="G3" s="4" t="s">
        <v>229</v>
      </c>
      <c r="H3" s="4" t="s">
        <v>230</v>
      </c>
      <c r="I3" s="4">
        <v>2024</v>
      </c>
      <c r="J3" s="4">
        <v>472</v>
      </c>
      <c r="K3" s="4" t="s">
        <v>220</v>
      </c>
      <c r="L3" s="4" t="s">
        <v>220</v>
      </c>
      <c r="M3" s="4" t="s">
        <v>220</v>
      </c>
      <c r="N3" s="4">
        <v>134608</v>
      </c>
      <c r="O3" s="4" t="s">
        <v>231</v>
      </c>
      <c r="P3" s="4" t="str">
        <f>HYPERLINK("http://dx.doi.org/10.1016/j.jhazmat.2024.134608","http://dx.doi.org/10.1016/j.jhazmat.2024.134608")</f>
        <v>http://dx.doi.org/10.1016/j.jhazmat.2024.134608</v>
      </c>
      <c r="Q3" s="4" t="s">
        <v>220</v>
      </c>
      <c r="R3" s="4" t="s">
        <v>222</v>
      </c>
      <c r="S3" s="4" t="s">
        <v>220</v>
      </c>
      <c r="T3" s="4" t="s">
        <v>220</v>
      </c>
      <c r="U3" s="4" t="s">
        <v>220</v>
      </c>
      <c r="V3" s="4" t="s">
        <v>220</v>
      </c>
      <c r="W3" s="4" t="s">
        <v>220</v>
      </c>
      <c r="X3" s="4">
        <v>38754229</v>
      </c>
      <c r="Y3" s="4" t="s">
        <v>220</v>
      </c>
      <c r="Z3" s="4" t="s">
        <v>220</v>
      </c>
      <c r="AA3" s="4" t="s">
        <v>220</v>
      </c>
      <c r="AB3" s="4" t="s">
        <v>220</v>
      </c>
      <c r="AC3" s="4" t="s">
        <v>232</v>
      </c>
      <c r="AD3" s="4" t="str">
        <f>HYPERLINK("https%3A%2F%2Fwww.webofscience.com%2Fwos%2Fwoscc%2Ffull-record%2FWOS:001242934300001","View Full Record in Web of Science")</f>
        <v>View Full Record in Web of Science</v>
      </c>
      <c r="AE3" s="4"/>
    </row>
    <row r="4" spans="1:31">
      <c r="A4" s="4" t="s">
        <v>212</v>
      </c>
      <c r="B4" s="4" t="s">
        <v>233</v>
      </c>
      <c r="C4" s="4" t="s">
        <v>234</v>
      </c>
      <c r="D4" s="4" t="s">
        <v>235</v>
      </c>
      <c r="E4" s="4" t="s">
        <v>236</v>
      </c>
      <c r="F4" s="4" t="s">
        <v>237</v>
      </c>
      <c r="G4" s="4" t="s">
        <v>238</v>
      </c>
      <c r="H4" s="4" t="s">
        <v>239</v>
      </c>
      <c r="I4" s="4">
        <v>2024</v>
      </c>
      <c r="J4" s="4">
        <v>48</v>
      </c>
      <c r="K4" s="4">
        <v>6</v>
      </c>
      <c r="L4" s="4" t="s">
        <v>220</v>
      </c>
      <c r="M4" s="4" t="s">
        <v>220</v>
      </c>
      <c r="N4" s="4">
        <v>63108</v>
      </c>
      <c r="O4" s="4" t="s">
        <v>240</v>
      </c>
      <c r="P4" s="4" t="str">
        <f>HYPERLINK("http://dx.doi.org/10.1088/1674-1137/ad34be","http://dx.doi.org/10.1088/1674-1137/ad34be")</f>
        <v>http://dx.doi.org/10.1088/1674-1137/ad34be</v>
      </c>
      <c r="Q4" s="4" t="s">
        <v>220</v>
      </c>
      <c r="R4" s="4" t="s">
        <v>220</v>
      </c>
      <c r="S4" s="4" t="s">
        <v>220</v>
      </c>
      <c r="T4" s="4" t="s">
        <v>220</v>
      </c>
      <c r="U4" s="4" t="s">
        <v>220</v>
      </c>
      <c r="V4" s="4" t="s">
        <v>220</v>
      </c>
      <c r="W4" s="4" t="s">
        <v>220</v>
      </c>
      <c r="X4" s="4" t="s">
        <v>220</v>
      </c>
      <c r="Y4" s="4" t="s">
        <v>220</v>
      </c>
      <c r="Z4" s="4" t="s">
        <v>220</v>
      </c>
      <c r="AA4" s="4" t="s">
        <v>220</v>
      </c>
      <c r="AB4" s="4" t="s">
        <v>220</v>
      </c>
      <c r="AC4" s="4" t="s">
        <v>241</v>
      </c>
      <c r="AD4" s="4" t="str">
        <f>HYPERLINK("https%3A%2F%2Fwww.webofscience.com%2Fwos%2Fwoscc%2Ffull-record%2FWOS:001224225000001","View Full Record in Web of Science")</f>
        <v>View Full Record in Web of Science</v>
      </c>
      <c r="AE4" s="4"/>
    </row>
    <row r="5" spans="1:31">
      <c r="A5" s="4" t="s">
        <v>212</v>
      </c>
      <c r="B5" s="4" t="s">
        <v>242</v>
      </c>
      <c r="C5" s="4" t="s">
        <v>243</v>
      </c>
      <c r="D5" s="4" t="s">
        <v>244</v>
      </c>
      <c r="E5" s="4" t="s">
        <v>245</v>
      </c>
      <c r="F5" s="4" t="s">
        <v>246</v>
      </c>
      <c r="G5" s="4" t="s">
        <v>247</v>
      </c>
      <c r="H5" s="4" t="s">
        <v>248</v>
      </c>
      <c r="I5" s="4">
        <v>2024</v>
      </c>
      <c r="J5" s="4">
        <v>331</v>
      </c>
      <c r="K5" s="4" t="s">
        <v>220</v>
      </c>
      <c r="L5" s="4" t="s">
        <v>220</v>
      </c>
      <c r="M5" s="4" t="s">
        <v>220</v>
      </c>
      <c r="N5" s="4">
        <v>120574</v>
      </c>
      <c r="O5" s="4" t="s">
        <v>249</v>
      </c>
      <c r="P5" s="4" t="str">
        <f>HYPERLINK("http://dx.doi.org/10.1016/j.atmosenv.2024.120574","http://dx.doi.org/10.1016/j.atmosenv.2024.120574")</f>
        <v>http://dx.doi.org/10.1016/j.atmosenv.2024.120574</v>
      </c>
      <c r="Q5" s="4" t="s">
        <v>220</v>
      </c>
      <c r="R5" s="4" t="s">
        <v>222</v>
      </c>
      <c r="S5" s="4" t="s">
        <v>220</v>
      </c>
      <c r="T5" s="4" t="s">
        <v>220</v>
      </c>
      <c r="U5" s="4" t="s">
        <v>220</v>
      </c>
      <c r="V5" s="4" t="s">
        <v>220</v>
      </c>
      <c r="W5" s="4" t="s">
        <v>220</v>
      </c>
      <c r="X5" s="4" t="s">
        <v>220</v>
      </c>
      <c r="Y5" s="4" t="s">
        <v>220</v>
      </c>
      <c r="Z5" s="4" t="s">
        <v>220</v>
      </c>
      <c r="AA5" s="4" t="s">
        <v>220</v>
      </c>
      <c r="AB5" s="4" t="s">
        <v>220</v>
      </c>
      <c r="AC5" s="4" t="s">
        <v>250</v>
      </c>
      <c r="AD5" s="4" t="str">
        <f>HYPERLINK("https%3A%2F%2Fwww.webofscience.com%2Fwos%2Fwoscc%2Ffull-record%2FWOS:001246851900001","View Full Record in Web of Science")</f>
        <v>View Full Record in Web of Science</v>
      </c>
      <c r="AE5" s="4"/>
    </row>
    <row r="6" spans="1:31">
      <c r="A6" s="4" t="s">
        <v>212</v>
      </c>
      <c r="B6" s="4" t="s">
        <v>251</v>
      </c>
      <c r="C6" s="4" t="s">
        <v>252</v>
      </c>
      <c r="D6" s="4" t="s">
        <v>253</v>
      </c>
      <c r="E6" s="4" t="s">
        <v>254</v>
      </c>
      <c r="F6" s="4" t="s">
        <v>255</v>
      </c>
      <c r="G6" s="4" t="s">
        <v>256</v>
      </c>
      <c r="H6" s="4" t="s">
        <v>257</v>
      </c>
      <c r="I6" s="4">
        <v>2024</v>
      </c>
      <c r="J6" s="4">
        <v>200</v>
      </c>
      <c r="K6" s="4" t="s">
        <v>220</v>
      </c>
      <c r="L6" s="4" t="s">
        <v>220</v>
      </c>
      <c r="M6" s="4" t="s">
        <v>220</v>
      </c>
      <c r="N6" s="4">
        <v>105927</v>
      </c>
      <c r="O6" s="4" t="s">
        <v>258</v>
      </c>
      <c r="P6" s="4" t="str">
        <f>HYPERLINK("http://dx.doi.org/10.1016/j.reactfunctpolym.2024.105927","http://dx.doi.org/10.1016/j.reactfunctpolym.2024.105927")</f>
        <v>http://dx.doi.org/10.1016/j.reactfunctpolym.2024.105927</v>
      </c>
      <c r="Q6" s="4" t="s">
        <v>220</v>
      </c>
      <c r="R6" s="4" t="s">
        <v>222</v>
      </c>
      <c r="S6" s="4" t="s">
        <v>220</v>
      </c>
      <c r="T6" s="4" t="s">
        <v>220</v>
      </c>
      <c r="U6" s="4" t="s">
        <v>220</v>
      </c>
      <c r="V6" s="4" t="s">
        <v>220</v>
      </c>
      <c r="W6" s="4" t="s">
        <v>220</v>
      </c>
      <c r="X6" s="4" t="s">
        <v>220</v>
      </c>
      <c r="Y6" s="4" t="s">
        <v>220</v>
      </c>
      <c r="Z6" s="4" t="s">
        <v>220</v>
      </c>
      <c r="AA6" s="4" t="s">
        <v>220</v>
      </c>
      <c r="AB6" s="4" t="s">
        <v>220</v>
      </c>
      <c r="AC6" s="4" t="s">
        <v>259</v>
      </c>
      <c r="AD6" s="4" t="str">
        <f>HYPERLINK("https%3A%2F%2Fwww.webofscience.com%2Fwos%2Fwoscc%2Ffull-record%2FWOS:001243256600001","View Full Record in Web of Science")</f>
        <v>View Full Record in Web of Science</v>
      </c>
      <c r="AE6" s="4"/>
    </row>
    <row r="7" spans="1:31">
      <c r="A7" s="4" t="s">
        <v>212</v>
      </c>
      <c r="B7" s="4" t="s">
        <v>260</v>
      </c>
      <c r="C7" s="4" t="s">
        <v>261</v>
      </c>
      <c r="D7" s="4" t="s">
        <v>262</v>
      </c>
      <c r="E7" s="4" t="s">
        <v>263</v>
      </c>
      <c r="F7" s="4" t="s">
        <v>264</v>
      </c>
      <c r="G7" s="4" t="s">
        <v>265</v>
      </c>
      <c r="H7" s="4" t="s">
        <v>266</v>
      </c>
      <c r="I7" s="4">
        <v>2024</v>
      </c>
      <c r="J7" s="4">
        <v>70</v>
      </c>
      <c r="K7" s="4">
        <v>3</v>
      </c>
      <c r="L7" s="4">
        <v>242</v>
      </c>
      <c r="M7" s="4">
        <v>249</v>
      </c>
      <c r="N7" s="4" t="s">
        <v>220</v>
      </c>
      <c r="O7" s="4" t="s">
        <v>267</v>
      </c>
      <c r="P7" s="4" t="str">
        <f>HYPERLINK("http://dx.doi.org/10.1093/forsci/fxae010","http://dx.doi.org/10.1093/forsci/fxae010")</f>
        <v>http://dx.doi.org/10.1093/forsci/fxae010</v>
      </c>
      <c r="Q7" s="4" t="s">
        <v>220</v>
      </c>
      <c r="R7" s="4" t="s">
        <v>268</v>
      </c>
      <c r="S7" s="4" t="s">
        <v>220</v>
      </c>
      <c r="T7" s="4" t="s">
        <v>220</v>
      </c>
      <c r="U7" s="4" t="s">
        <v>220</v>
      </c>
      <c r="V7" s="4" t="s">
        <v>220</v>
      </c>
      <c r="W7" s="4" t="s">
        <v>220</v>
      </c>
      <c r="X7" s="4" t="s">
        <v>220</v>
      </c>
      <c r="Y7" s="4" t="s">
        <v>220</v>
      </c>
      <c r="Z7" s="4" t="s">
        <v>220</v>
      </c>
      <c r="AA7" s="4" t="s">
        <v>220</v>
      </c>
      <c r="AB7" s="4" t="s">
        <v>220</v>
      </c>
      <c r="AC7" s="4" t="s">
        <v>269</v>
      </c>
      <c r="AD7" s="4" t="str">
        <f>HYPERLINK("https%3A%2F%2Fwww.webofscience.com%2Fwos%2Fwoscc%2Ffull-record%2FWOS:001195073300001","View Full Record in Web of Science")</f>
        <v>View Full Record in Web of Science</v>
      </c>
      <c r="AE7" s="4"/>
    </row>
    <row r="8" spans="1:31">
      <c r="A8" s="4" t="s">
        <v>212</v>
      </c>
      <c r="B8" s="4" t="s">
        <v>270</v>
      </c>
      <c r="C8" s="4" t="s">
        <v>271</v>
      </c>
      <c r="D8" s="4" t="s">
        <v>272</v>
      </c>
      <c r="E8" s="4" t="s">
        <v>273</v>
      </c>
      <c r="F8" s="4" t="s">
        <v>220</v>
      </c>
      <c r="G8" s="4" t="s">
        <v>274</v>
      </c>
      <c r="H8" s="4" t="s">
        <v>275</v>
      </c>
      <c r="I8" s="4">
        <v>2024</v>
      </c>
      <c r="J8" s="4">
        <v>14</v>
      </c>
      <c r="K8" s="4">
        <v>6</v>
      </c>
      <c r="L8" s="4" t="s">
        <v>220</v>
      </c>
      <c r="M8" s="4" t="s">
        <v>220</v>
      </c>
      <c r="N8" s="4">
        <v>1288</v>
      </c>
      <c r="O8" s="4" t="s">
        <v>276</v>
      </c>
      <c r="P8" s="4" t="str">
        <f>HYPERLINK("http://dx.doi.org/10.3390/agronomy14061288","http://dx.doi.org/10.3390/agronomy14061288")</f>
        <v>http://dx.doi.org/10.3390/agronomy14061288</v>
      </c>
      <c r="Q8" s="4" t="s">
        <v>220</v>
      </c>
      <c r="R8" s="4" t="s">
        <v>220</v>
      </c>
      <c r="S8" s="4" t="s">
        <v>220</v>
      </c>
      <c r="T8" s="4" t="s">
        <v>220</v>
      </c>
      <c r="U8" s="4" t="s">
        <v>220</v>
      </c>
      <c r="V8" s="4" t="s">
        <v>220</v>
      </c>
      <c r="W8" s="4" t="s">
        <v>220</v>
      </c>
      <c r="X8" s="4" t="s">
        <v>220</v>
      </c>
      <c r="Y8" s="4" t="s">
        <v>220</v>
      </c>
      <c r="Z8" s="4" t="s">
        <v>220</v>
      </c>
      <c r="AA8" s="4" t="s">
        <v>220</v>
      </c>
      <c r="AB8" s="4" t="s">
        <v>220</v>
      </c>
      <c r="AC8" s="4" t="s">
        <v>277</v>
      </c>
      <c r="AD8" s="4" t="str">
        <f>HYPERLINK("https%3A%2F%2Fwww.webofscience.com%2Fwos%2Fwoscc%2Ffull-record%2FWOS:001254744200001","View Full Record in Web of Science")</f>
        <v>View Full Record in Web of Science</v>
      </c>
      <c r="AE8" s="4"/>
    </row>
    <row r="9" spans="1:31">
      <c r="A9" s="4" t="s">
        <v>212</v>
      </c>
      <c r="B9" s="4" t="s">
        <v>278</v>
      </c>
      <c r="C9" s="4" t="s">
        <v>279</v>
      </c>
      <c r="D9" s="4" t="s">
        <v>280</v>
      </c>
      <c r="E9" s="4" t="s">
        <v>281</v>
      </c>
      <c r="F9" s="4" t="s">
        <v>282</v>
      </c>
      <c r="G9" s="4" t="s">
        <v>283</v>
      </c>
      <c r="H9" s="4" t="s">
        <v>284</v>
      </c>
      <c r="I9" s="4">
        <v>2024</v>
      </c>
      <c r="J9" s="4">
        <v>43</v>
      </c>
      <c r="K9" s="4">
        <v>3</v>
      </c>
      <c r="L9" s="4" t="s">
        <v>220</v>
      </c>
      <c r="M9" s="4" t="s">
        <v>220</v>
      </c>
      <c r="N9" s="4">
        <v>107</v>
      </c>
      <c r="O9" s="4" t="s">
        <v>285</v>
      </c>
      <c r="P9" s="4" t="str">
        <f>HYPERLINK("http://dx.doi.org/10.1007/s40314-024-02619-4","http://dx.doi.org/10.1007/s40314-024-02619-4")</f>
        <v>http://dx.doi.org/10.1007/s40314-024-02619-4</v>
      </c>
      <c r="Q9" s="4" t="s">
        <v>220</v>
      </c>
      <c r="R9" s="4" t="s">
        <v>220</v>
      </c>
      <c r="S9" s="4" t="s">
        <v>220</v>
      </c>
      <c r="T9" s="4" t="s">
        <v>220</v>
      </c>
      <c r="U9" s="4" t="s">
        <v>220</v>
      </c>
      <c r="V9" s="4" t="s">
        <v>220</v>
      </c>
      <c r="W9" s="4" t="s">
        <v>220</v>
      </c>
      <c r="X9" s="4" t="s">
        <v>220</v>
      </c>
      <c r="Y9" s="4" t="s">
        <v>220</v>
      </c>
      <c r="Z9" s="4" t="s">
        <v>220</v>
      </c>
      <c r="AA9" s="4" t="s">
        <v>220</v>
      </c>
      <c r="AB9" s="4" t="s">
        <v>220</v>
      </c>
      <c r="AC9" s="4" t="s">
        <v>286</v>
      </c>
      <c r="AD9" s="4" t="str">
        <f>HYPERLINK("https%3A%2F%2Fwww.webofscience.com%2Fwos%2Fwoscc%2Ffull-record%2FWOS:001177500600001","View Full Record in Web of Science")</f>
        <v>View Full Record in Web of Science</v>
      </c>
      <c r="AE9" s="4"/>
    </row>
    <row r="10" spans="1:31">
      <c r="A10" s="4" t="s">
        <v>212</v>
      </c>
      <c r="B10" s="4" t="s">
        <v>287</v>
      </c>
      <c r="C10" s="4" t="s">
        <v>288</v>
      </c>
      <c r="D10" s="4" t="s">
        <v>289</v>
      </c>
      <c r="E10" s="4" t="s">
        <v>290</v>
      </c>
      <c r="F10" s="4" t="s">
        <v>291</v>
      </c>
      <c r="G10" s="4" t="s">
        <v>292</v>
      </c>
      <c r="H10" s="4" t="s">
        <v>257</v>
      </c>
      <c r="I10" s="4">
        <v>2024</v>
      </c>
      <c r="J10" s="4">
        <v>1237</v>
      </c>
      <c r="K10" s="4" t="s">
        <v>220</v>
      </c>
      <c r="L10" s="4" t="s">
        <v>220</v>
      </c>
      <c r="M10" s="4" t="s">
        <v>220</v>
      </c>
      <c r="N10" s="4">
        <v>114641</v>
      </c>
      <c r="O10" s="4" t="s">
        <v>293</v>
      </c>
      <c r="P10" s="4" t="str">
        <f>HYPERLINK("http://dx.doi.org/10.1016/j.comptc.2024.114641","http://dx.doi.org/10.1016/j.comptc.2024.114641")</f>
        <v>http://dx.doi.org/10.1016/j.comptc.2024.114641</v>
      </c>
      <c r="Q10" s="4" t="s">
        <v>220</v>
      </c>
      <c r="R10" s="4" t="s">
        <v>222</v>
      </c>
      <c r="S10" s="4" t="s">
        <v>220</v>
      </c>
      <c r="T10" s="4" t="s">
        <v>220</v>
      </c>
      <c r="U10" s="4" t="s">
        <v>220</v>
      </c>
      <c r="V10" s="4" t="s">
        <v>220</v>
      </c>
      <c r="W10" s="4" t="s">
        <v>220</v>
      </c>
      <c r="X10" s="4" t="s">
        <v>220</v>
      </c>
      <c r="Y10" s="4" t="s">
        <v>220</v>
      </c>
      <c r="Z10" s="4" t="s">
        <v>220</v>
      </c>
      <c r="AA10" s="4" t="s">
        <v>220</v>
      </c>
      <c r="AB10" s="4" t="s">
        <v>220</v>
      </c>
      <c r="AC10" s="4" t="s">
        <v>294</v>
      </c>
      <c r="AD10" s="4" t="str">
        <f>HYPERLINK("https%3A%2F%2Fwww.webofscience.com%2Fwos%2Fwoscc%2Ffull-record%2FWOS:001245037000001","View Full Record in Web of Science")</f>
        <v>View Full Record in Web of Science</v>
      </c>
      <c r="AE10" s="4"/>
    </row>
    <row r="11" spans="1:31">
      <c r="A11" s="4" t="s">
        <v>212</v>
      </c>
      <c r="B11" s="4" t="s">
        <v>295</v>
      </c>
      <c r="C11" s="4" t="s">
        <v>296</v>
      </c>
      <c r="D11" s="4" t="s">
        <v>297</v>
      </c>
      <c r="E11" s="4" t="s">
        <v>298</v>
      </c>
      <c r="F11" s="4" t="s">
        <v>299</v>
      </c>
      <c r="G11" s="4" t="s">
        <v>300</v>
      </c>
      <c r="H11" s="4" t="s">
        <v>219</v>
      </c>
      <c r="I11" s="4">
        <v>2024</v>
      </c>
      <c r="J11" s="4">
        <v>194</v>
      </c>
      <c r="K11" s="4" t="s">
        <v>220</v>
      </c>
      <c r="L11" s="4" t="s">
        <v>220</v>
      </c>
      <c r="M11" s="4" t="s">
        <v>220</v>
      </c>
      <c r="N11" s="4">
        <v>108592</v>
      </c>
      <c r="O11" s="4" t="s">
        <v>301</v>
      </c>
      <c r="P11" s="4" t="str">
        <f>HYPERLINK("http://dx.doi.org/10.1016/j.porgcoat.2024.108592","http://dx.doi.org/10.1016/j.porgcoat.2024.108592")</f>
        <v>http://dx.doi.org/10.1016/j.porgcoat.2024.108592</v>
      </c>
      <c r="Q11" s="4" t="s">
        <v>220</v>
      </c>
      <c r="R11" s="4" t="s">
        <v>302</v>
      </c>
      <c r="S11" s="4" t="s">
        <v>220</v>
      </c>
      <c r="T11" s="4" t="s">
        <v>220</v>
      </c>
      <c r="U11" s="4" t="s">
        <v>220</v>
      </c>
      <c r="V11" s="4" t="s">
        <v>220</v>
      </c>
      <c r="W11" s="4" t="s">
        <v>220</v>
      </c>
      <c r="X11" s="4" t="s">
        <v>220</v>
      </c>
      <c r="Y11" s="4" t="s">
        <v>220</v>
      </c>
      <c r="Z11" s="4" t="s">
        <v>220</v>
      </c>
      <c r="AA11" s="4" t="s">
        <v>220</v>
      </c>
      <c r="AB11" s="4" t="s">
        <v>220</v>
      </c>
      <c r="AC11" s="4" t="s">
        <v>303</v>
      </c>
      <c r="AD11" s="4" t="str">
        <f>HYPERLINK("https%3A%2F%2Fwww.webofscience.com%2Fwos%2Fwoscc%2Ffull-record%2FWOS:001257652400001","View Full Record in Web of Science")</f>
        <v>View Full Record in Web of Science</v>
      </c>
      <c r="AE11" s="4"/>
    </row>
    <row r="12" spans="1:31">
      <c r="A12" s="4" t="s">
        <v>212</v>
      </c>
      <c r="B12" s="4" t="s">
        <v>304</v>
      </c>
      <c r="C12" s="4" t="s">
        <v>305</v>
      </c>
      <c r="D12" s="4" t="s">
        <v>306</v>
      </c>
      <c r="E12" s="4" t="s">
        <v>307</v>
      </c>
      <c r="F12" s="4" t="s">
        <v>308</v>
      </c>
      <c r="G12" s="4" t="s">
        <v>309</v>
      </c>
      <c r="H12" s="4" t="s">
        <v>239</v>
      </c>
      <c r="I12" s="4">
        <v>2024</v>
      </c>
      <c r="J12" s="4">
        <v>489</v>
      </c>
      <c r="K12" s="4" t="s">
        <v>220</v>
      </c>
      <c r="L12" s="4" t="s">
        <v>220</v>
      </c>
      <c r="M12" s="4" t="s">
        <v>220</v>
      </c>
      <c r="N12" s="4">
        <v>151303</v>
      </c>
      <c r="O12" s="4" t="s">
        <v>310</v>
      </c>
      <c r="P12" s="4" t="str">
        <f>HYPERLINK("http://dx.doi.org/10.1016/j.cej.2024.151303","http://dx.doi.org/10.1016/j.cej.2024.151303")</f>
        <v>http://dx.doi.org/10.1016/j.cej.2024.151303</v>
      </c>
      <c r="Q12" s="4" t="s">
        <v>220</v>
      </c>
      <c r="R12" s="4" t="s">
        <v>268</v>
      </c>
      <c r="S12" s="4" t="s">
        <v>220</v>
      </c>
      <c r="T12" s="4" t="s">
        <v>220</v>
      </c>
      <c r="U12" s="4" t="s">
        <v>220</v>
      </c>
      <c r="V12" s="4" t="s">
        <v>220</v>
      </c>
      <c r="W12" s="4" t="s">
        <v>220</v>
      </c>
      <c r="X12" s="4" t="s">
        <v>220</v>
      </c>
      <c r="Y12" s="4" t="s">
        <v>220</v>
      </c>
      <c r="Z12" s="4" t="s">
        <v>220</v>
      </c>
      <c r="AA12" s="4" t="s">
        <v>220</v>
      </c>
      <c r="AB12" s="4" t="s">
        <v>220</v>
      </c>
      <c r="AC12" s="4" t="s">
        <v>311</v>
      </c>
      <c r="AD12" s="4" t="str">
        <f>HYPERLINK("https%3A%2F%2Fwww.webofscience.com%2Fwos%2Fwoscc%2Ffull-record%2FWOS:001231869900001","View Full Record in Web of Science")</f>
        <v>View Full Record in Web of Science</v>
      </c>
      <c r="AE12" s="4"/>
    </row>
    <row r="13" spans="1:31">
      <c r="A13" s="4" t="s">
        <v>212</v>
      </c>
      <c r="B13" s="4" t="s">
        <v>312</v>
      </c>
      <c r="C13" s="4" t="s">
        <v>313</v>
      </c>
      <c r="D13" s="4" t="s">
        <v>314</v>
      </c>
      <c r="E13" s="4" t="s">
        <v>236</v>
      </c>
      <c r="F13" s="4" t="s">
        <v>237</v>
      </c>
      <c r="G13" s="4" t="s">
        <v>238</v>
      </c>
      <c r="H13" s="4" t="s">
        <v>239</v>
      </c>
      <c r="I13" s="4">
        <v>2024</v>
      </c>
      <c r="J13" s="4">
        <v>48</v>
      </c>
      <c r="K13" s="4">
        <v>6</v>
      </c>
      <c r="L13" s="4" t="s">
        <v>220</v>
      </c>
      <c r="M13" s="4" t="s">
        <v>220</v>
      </c>
      <c r="N13" s="4">
        <v>63107</v>
      </c>
      <c r="O13" s="4" t="s">
        <v>315</v>
      </c>
      <c r="P13" s="4" t="str">
        <f>HYPERLINK("http://dx.doi.org/10.1088/1674-1137/ad30f0","http://dx.doi.org/10.1088/1674-1137/ad30f0")</f>
        <v>http://dx.doi.org/10.1088/1674-1137/ad30f0</v>
      </c>
      <c r="Q13" s="4" t="s">
        <v>220</v>
      </c>
      <c r="R13" s="4" t="s">
        <v>220</v>
      </c>
      <c r="S13" s="4" t="s">
        <v>220</v>
      </c>
      <c r="T13" s="4" t="s">
        <v>220</v>
      </c>
      <c r="U13" s="4" t="s">
        <v>220</v>
      </c>
      <c r="V13" s="4" t="s">
        <v>220</v>
      </c>
      <c r="W13" s="4" t="s">
        <v>220</v>
      </c>
      <c r="X13" s="4" t="s">
        <v>220</v>
      </c>
      <c r="Y13" s="4" t="s">
        <v>220</v>
      </c>
      <c r="Z13" s="4" t="s">
        <v>220</v>
      </c>
      <c r="AA13" s="4" t="s">
        <v>220</v>
      </c>
      <c r="AB13" s="4" t="s">
        <v>220</v>
      </c>
      <c r="AC13" s="4" t="s">
        <v>316</v>
      </c>
      <c r="AD13" s="4" t="str">
        <f>HYPERLINK("https%3A%2F%2Fwww.webofscience.com%2Fwos%2Fwoscc%2Ffull-record%2FWOS:001215408300001","View Full Record in Web of Science")</f>
        <v>View Full Record in Web of Science</v>
      </c>
      <c r="AE13" s="4"/>
    </row>
    <row r="14" spans="1:31">
      <c r="A14" s="4" t="s">
        <v>212</v>
      </c>
      <c r="B14" s="4" t="s">
        <v>317</v>
      </c>
      <c r="C14" s="4" t="s">
        <v>318</v>
      </c>
      <c r="D14" s="4" t="s">
        <v>319</v>
      </c>
      <c r="E14" s="4" t="s">
        <v>320</v>
      </c>
      <c r="F14" s="4" t="s">
        <v>321</v>
      </c>
      <c r="G14" s="4" t="s">
        <v>322</v>
      </c>
      <c r="H14" s="4" t="s">
        <v>275</v>
      </c>
      <c r="I14" s="4">
        <v>2024</v>
      </c>
      <c r="J14" s="4">
        <v>36</v>
      </c>
      <c r="K14" s="4">
        <v>5</v>
      </c>
      <c r="L14" s="4" t="s">
        <v>220</v>
      </c>
      <c r="M14" s="4" t="s">
        <v>220</v>
      </c>
      <c r="N14" s="4">
        <v>102065</v>
      </c>
      <c r="O14" s="4" t="s">
        <v>323</v>
      </c>
      <c r="P14" s="4" t="str">
        <f>HYPERLINK("http://dx.doi.org/10.1016/j.jksuci.2024.102065","http://dx.doi.org/10.1016/j.jksuci.2024.102065")</f>
        <v>http://dx.doi.org/10.1016/j.jksuci.2024.102065</v>
      </c>
      <c r="Q14" s="4" t="s">
        <v>220</v>
      </c>
      <c r="R14" s="4" t="s">
        <v>222</v>
      </c>
      <c r="S14" s="4" t="s">
        <v>220</v>
      </c>
      <c r="T14" s="4" t="s">
        <v>220</v>
      </c>
      <c r="U14" s="4" t="s">
        <v>220</v>
      </c>
      <c r="V14" s="4" t="s">
        <v>220</v>
      </c>
      <c r="W14" s="4" t="s">
        <v>220</v>
      </c>
      <c r="X14" s="4" t="s">
        <v>220</v>
      </c>
      <c r="Y14" s="4" t="s">
        <v>220</v>
      </c>
      <c r="Z14" s="4" t="s">
        <v>220</v>
      </c>
      <c r="AA14" s="4" t="s">
        <v>220</v>
      </c>
      <c r="AB14" s="4" t="s">
        <v>220</v>
      </c>
      <c r="AC14" s="4" t="s">
        <v>324</v>
      </c>
      <c r="AD14" s="4" t="str">
        <f>HYPERLINK("https%3A%2F%2Fwww.webofscience.com%2Fwos%2Fwoscc%2Ffull-record%2FWOS:001246398100001","View Full Record in Web of Science")</f>
        <v>View Full Record in Web of Science</v>
      </c>
      <c r="AE14" s="4"/>
    </row>
    <row r="15" spans="1:31">
      <c r="A15" s="4" t="s">
        <v>212</v>
      </c>
      <c r="B15" s="4" t="s">
        <v>325</v>
      </c>
      <c r="C15" s="4" t="s">
        <v>326</v>
      </c>
      <c r="D15" s="4" t="s">
        <v>327</v>
      </c>
      <c r="E15" s="4" t="s">
        <v>328</v>
      </c>
      <c r="F15" s="4" t="s">
        <v>329</v>
      </c>
      <c r="G15" s="4" t="s">
        <v>220</v>
      </c>
      <c r="H15" s="4" t="s">
        <v>330</v>
      </c>
      <c r="I15" s="4">
        <v>2024</v>
      </c>
      <c r="J15" s="4">
        <v>51</v>
      </c>
      <c r="K15" s="4" t="s">
        <v>220</v>
      </c>
      <c r="L15" s="4" t="s">
        <v>220</v>
      </c>
      <c r="M15" s="4" t="s">
        <v>220</v>
      </c>
      <c r="N15" s="4">
        <v>104554</v>
      </c>
      <c r="O15" s="4" t="s">
        <v>331</v>
      </c>
      <c r="P15" s="4" t="str">
        <f>HYPERLINK("http://dx.doi.org/10.1016/j.surfin.2024.104554","http://dx.doi.org/10.1016/j.surfin.2024.104554")</f>
        <v>http://dx.doi.org/10.1016/j.surfin.2024.104554</v>
      </c>
      <c r="Q15" s="4" t="s">
        <v>220</v>
      </c>
      <c r="R15" s="4" t="s">
        <v>302</v>
      </c>
      <c r="S15" s="4" t="s">
        <v>220</v>
      </c>
      <c r="T15" s="4" t="s">
        <v>220</v>
      </c>
      <c r="U15" s="4" t="s">
        <v>220</v>
      </c>
      <c r="V15" s="4" t="s">
        <v>220</v>
      </c>
      <c r="W15" s="4" t="s">
        <v>220</v>
      </c>
      <c r="X15" s="4" t="s">
        <v>220</v>
      </c>
      <c r="Y15" s="4" t="s">
        <v>220</v>
      </c>
      <c r="Z15" s="4" t="s">
        <v>220</v>
      </c>
      <c r="AA15" s="4" t="s">
        <v>220</v>
      </c>
      <c r="AB15" s="4" t="s">
        <v>220</v>
      </c>
      <c r="AC15" s="4" t="s">
        <v>332</v>
      </c>
      <c r="AD15" s="4" t="str">
        <f>HYPERLINK("https%3A%2F%2Fwww.webofscience.com%2Fwos%2Fwoscc%2Ffull-record%2FWOS:001254835000001","View Full Record in Web of Science")</f>
        <v>View Full Record in Web of Science</v>
      </c>
      <c r="AE15" s="4"/>
    </row>
    <row r="16" spans="1:31">
      <c r="A16" s="4" t="s">
        <v>212</v>
      </c>
      <c r="B16" s="4" t="s">
        <v>333</v>
      </c>
      <c r="C16" s="4" t="s">
        <v>334</v>
      </c>
      <c r="D16" s="4" t="s">
        <v>335</v>
      </c>
      <c r="E16" s="4" t="s">
        <v>336</v>
      </c>
      <c r="F16" s="4" t="s">
        <v>337</v>
      </c>
      <c r="G16" s="4" t="s">
        <v>338</v>
      </c>
      <c r="H16" s="4" t="s">
        <v>219</v>
      </c>
      <c r="I16" s="4">
        <v>2024</v>
      </c>
      <c r="J16" s="4">
        <v>21</v>
      </c>
      <c r="K16" s="4">
        <v>5</v>
      </c>
      <c r="L16" s="4">
        <v>3401</v>
      </c>
      <c r="M16" s="4">
        <v>3412</v>
      </c>
      <c r="N16" s="4" t="s">
        <v>220</v>
      </c>
      <c r="O16" s="4" t="s">
        <v>339</v>
      </c>
      <c r="P16" s="4" t="str">
        <f>HYPERLINK("http://dx.doi.org/10.1111/ijac.14749","http://dx.doi.org/10.1111/ijac.14749")</f>
        <v>http://dx.doi.org/10.1111/ijac.14749</v>
      </c>
      <c r="Q16" s="4" t="s">
        <v>220</v>
      </c>
      <c r="R16" s="4" t="s">
        <v>268</v>
      </c>
      <c r="S16" s="4" t="s">
        <v>220</v>
      </c>
      <c r="T16" s="4" t="s">
        <v>220</v>
      </c>
      <c r="U16" s="4" t="s">
        <v>220</v>
      </c>
      <c r="V16" s="4" t="s">
        <v>220</v>
      </c>
      <c r="W16" s="4" t="s">
        <v>220</v>
      </c>
      <c r="X16" s="4" t="s">
        <v>220</v>
      </c>
      <c r="Y16" s="4" t="s">
        <v>220</v>
      </c>
      <c r="Z16" s="4" t="s">
        <v>220</v>
      </c>
      <c r="AA16" s="4" t="s">
        <v>220</v>
      </c>
      <c r="AB16" s="4" t="s">
        <v>220</v>
      </c>
      <c r="AC16" s="4" t="s">
        <v>340</v>
      </c>
      <c r="AD16" s="4" t="str">
        <f>HYPERLINK("https%3A%2F%2Fwww.webofscience.com%2Fwos%2Fwoscc%2Ffull-record%2FWOS:001197868300001","View Full Record in Web of Science")</f>
        <v>View Full Record in Web of Science</v>
      </c>
      <c r="AE16" s="4"/>
    </row>
    <row r="17" spans="1:31">
      <c r="A17" s="4" t="s">
        <v>212</v>
      </c>
      <c r="B17" s="4" t="s">
        <v>341</v>
      </c>
      <c r="C17" s="4" t="s">
        <v>342</v>
      </c>
      <c r="D17" s="4" t="s">
        <v>343</v>
      </c>
      <c r="E17" s="4" t="s">
        <v>344</v>
      </c>
      <c r="F17" s="4" t="s">
        <v>345</v>
      </c>
      <c r="G17" s="4" t="s">
        <v>346</v>
      </c>
      <c r="H17" s="4" t="s">
        <v>347</v>
      </c>
      <c r="I17" s="4">
        <v>2024</v>
      </c>
      <c r="J17" s="4">
        <v>45</v>
      </c>
      <c r="K17" s="4">
        <v>14</v>
      </c>
      <c r="L17" s="4">
        <v>12809</v>
      </c>
      <c r="M17" s="4">
        <v>12818</v>
      </c>
      <c r="N17" s="4" t="s">
        <v>220</v>
      </c>
      <c r="O17" s="4" t="s">
        <v>348</v>
      </c>
      <c r="P17" s="4" t="str">
        <f>HYPERLINK("http://dx.doi.org/10.1002/pc.28669","http://dx.doi.org/10.1002/pc.28669")</f>
        <v>http://dx.doi.org/10.1002/pc.28669</v>
      </c>
      <c r="Q17" s="4" t="s">
        <v>220</v>
      </c>
      <c r="R17" s="4" t="s">
        <v>302</v>
      </c>
      <c r="S17" s="4" t="s">
        <v>220</v>
      </c>
      <c r="T17" s="4" t="s">
        <v>220</v>
      </c>
      <c r="U17" s="4" t="s">
        <v>220</v>
      </c>
      <c r="V17" s="4" t="s">
        <v>220</v>
      </c>
      <c r="W17" s="4" t="s">
        <v>220</v>
      </c>
      <c r="X17" s="4" t="s">
        <v>220</v>
      </c>
      <c r="Y17" s="4" t="s">
        <v>220</v>
      </c>
      <c r="Z17" s="4" t="s">
        <v>220</v>
      </c>
      <c r="AA17" s="4" t="s">
        <v>220</v>
      </c>
      <c r="AB17" s="4" t="s">
        <v>220</v>
      </c>
      <c r="AC17" s="4" t="s">
        <v>349</v>
      </c>
      <c r="AD17" s="4" t="str">
        <f>HYPERLINK("https%3A%2F%2Fwww.webofscience.com%2Fwos%2Fwoscc%2Ffull-record%2FWOS:001244256700001","View Full Record in Web of Science")</f>
        <v>View Full Record in Web of Science</v>
      </c>
      <c r="AE17" s="4"/>
    </row>
    <row r="18" spans="1:31">
      <c r="A18" s="4" t="s">
        <v>212</v>
      </c>
      <c r="B18" s="4" t="s">
        <v>350</v>
      </c>
      <c r="C18" s="4" t="s">
        <v>351</v>
      </c>
      <c r="D18" s="4" t="s">
        <v>352</v>
      </c>
      <c r="E18" s="4" t="s">
        <v>290</v>
      </c>
      <c r="F18" s="4" t="s">
        <v>291</v>
      </c>
      <c r="G18" s="4" t="s">
        <v>292</v>
      </c>
      <c r="H18" s="4" t="s">
        <v>330</v>
      </c>
      <c r="I18" s="4">
        <v>2024</v>
      </c>
      <c r="J18" s="4">
        <v>1238</v>
      </c>
      <c r="K18" s="4" t="s">
        <v>220</v>
      </c>
      <c r="L18" s="4" t="s">
        <v>220</v>
      </c>
      <c r="M18" s="4" t="s">
        <v>220</v>
      </c>
      <c r="N18" s="4">
        <v>114723</v>
      </c>
      <c r="O18" s="4" t="s">
        <v>353</v>
      </c>
      <c r="P18" s="4" t="str">
        <f>HYPERLINK("http://dx.doi.org/10.1016/j.comptc.2024.114723","http://dx.doi.org/10.1016/j.comptc.2024.114723")</f>
        <v>http://dx.doi.org/10.1016/j.comptc.2024.114723</v>
      </c>
      <c r="Q18" s="4" t="s">
        <v>220</v>
      </c>
      <c r="R18" s="4" t="s">
        <v>302</v>
      </c>
      <c r="S18" s="4" t="s">
        <v>220</v>
      </c>
      <c r="T18" s="4" t="s">
        <v>220</v>
      </c>
      <c r="U18" s="4" t="s">
        <v>220</v>
      </c>
      <c r="V18" s="4" t="s">
        <v>220</v>
      </c>
      <c r="W18" s="4" t="s">
        <v>220</v>
      </c>
      <c r="X18" s="4" t="s">
        <v>220</v>
      </c>
      <c r="Y18" s="4" t="s">
        <v>220</v>
      </c>
      <c r="Z18" s="4" t="s">
        <v>220</v>
      </c>
      <c r="AA18" s="4" t="s">
        <v>220</v>
      </c>
      <c r="AB18" s="4" t="s">
        <v>220</v>
      </c>
      <c r="AC18" s="4" t="s">
        <v>354</v>
      </c>
      <c r="AD18" s="4" t="str">
        <f>HYPERLINK("https%3A%2F%2Fwww.webofscience.com%2Fwos%2Fwoscc%2Ffull-record%2FWOS:001263034900001","View Full Record in Web of Science")</f>
        <v>View Full Record in Web of Science</v>
      </c>
      <c r="AE18" s="4"/>
    </row>
    <row r="19" spans="1:31">
      <c r="A19" s="4" t="s">
        <v>212</v>
      </c>
      <c r="B19" s="4" t="s">
        <v>355</v>
      </c>
      <c r="C19" s="4" t="s">
        <v>356</v>
      </c>
      <c r="D19" s="4" t="s">
        <v>357</v>
      </c>
      <c r="E19" s="4" t="s">
        <v>358</v>
      </c>
      <c r="F19" s="4" t="s">
        <v>359</v>
      </c>
      <c r="G19" s="4" t="s">
        <v>220</v>
      </c>
      <c r="H19" s="4" t="s">
        <v>360</v>
      </c>
      <c r="I19" s="4">
        <v>2024</v>
      </c>
      <c r="J19" s="4">
        <v>15</v>
      </c>
      <c r="K19" s="4" t="s">
        <v>220</v>
      </c>
      <c r="L19" s="4" t="s">
        <v>220</v>
      </c>
      <c r="M19" s="4" t="s">
        <v>220</v>
      </c>
      <c r="N19" s="4">
        <v>1417632</v>
      </c>
      <c r="O19" s="4" t="s">
        <v>361</v>
      </c>
      <c r="P19" s="4" t="str">
        <f>HYPERLINK("http://dx.doi.org/10.3389/fpls.2024.1417632","http://dx.doi.org/10.3389/fpls.2024.1417632")</f>
        <v>http://dx.doi.org/10.3389/fpls.2024.1417632</v>
      </c>
      <c r="Q19" s="4" t="s">
        <v>220</v>
      </c>
      <c r="R19" s="4" t="s">
        <v>220</v>
      </c>
      <c r="S19" s="4" t="s">
        <v>220</v>
      </c>
      <c r="T19" s="4" t="s">
        <v>220</v>
      </c>
      <c r="U19" s="4" t="s">
        <v>220</v>
      </c>
      <c r="V19" s="4" t="s">
        <v>220</v>
      </c>
      <c r="W19" s="4" t="s">
        <v>220</v>
      </c>
      <c r="X19" s="4">
        <v>38966139</v>
      </c>
      <c r="Y19" s="4" t="s">
        <v>220</v>
      </c>
      <c r="Z19" s="4" t="s">
        <v>220</v>
      </c>
      <c r="AA19" s="4" t="s">
        <v>220</v>
      </c>
      <c r="AB19" s="4" t="s">
        <v>220</v>
      </c>
      <c r="AC19" s="4" t="s">
        <v>362</v>
      </c>
      <c r="AD19" s="4" t="str">
        <f>HYPERLINK("https%3A%2F%2Fwww.webofscience.com%2Fwos%2Fwoscc%2Ffull-record%2FWOS:001261145700001","View Full Record in Web of Science")</f>
        <v>View Full Record in Web of Science</v>
      </c>
      <c r="AE19" s="4"/>
    </row>
    <row r="20" spans="1:31">
      <c r="A20" s="4" t="s">
        <v>212</v>
      </c>
      <c r="B20" s="4" t="s">
        <v>363</v>
      </c>
      <c r="C20" s="4" t="s">
        <v>364</v>
      </c>
      <c r="D20" s="4" t="s">
        <v>365</v>
      </c>
      <c r="E20" s="4" t="s">
        <v>366</v>
      </c>
      <c r="F20" s="4" t="s">
        <v>367</v>
      </c>
      <c r="G20" s="4" t="s">
        <v>368</v>
      </c>
      <c r="H20" s="4" t="s">
        <v>330</v>
      </c>
      <c r="I20" s="4">
        <v>2024</v>
      </c>
      <c r="J20" s="4">
        <v>226</v>
      </c>
      <c r="K20" s="4" t="s">
        <v>220</v>
      </c>
      <c r="L20" s="4" t="s">
        <v>220</v>
      </c>
      <c r="M20" s="4" t="s">
        <v>220</v>
      </c>
      <c r="N20" s="4">
        <v>110833</v>
      </c>
      <c r="O20" s="4" t="s">
        <v>369</v>
      </c>
      <c r="P20" s="4" t="str">
        <f>HYPERLINK("http://dx.doi.org/10.1016/j.polymdegradstab.2024.110833","http://dx.doi.org/10.1016/j.polymdegradstab.2024.110833")</f>
        <v>http://dx.doi.org/10.1016/j.polymdegradstab.2024.110833</v>
      </c>
      <c r="Q20" s="4" t="s">
        <v>220</v>
      </c>
      <c r="R20" s="4" t="s">
        <v>222</v>
      </c>
      <c r="S20" s="4" t="s">
        <v>220</v>
      </c>
      <c r="T20" s="4" t="s">
        <v>220</v>
      </c>
      <c r="U20" s="4" t="s">
        <v>220</v>
      </c>
      <c r="V20" s="4" t="s">
        <v>220</v>
      </c>
      <c r="W20" s="4" t="s">
        <v>220</v>
      </c>
      <c r="X20" s="4" t="s">
        <v>220</v>
      </c>
      <c r="Y20" s="4" t="s">
        <v>220</v>
      </c>
      <c r="Z20" s="4" t="s">
        <v>220</v>
      </c>
      <c r="AA20" s="4" t="s">
        <v>220</v>
      </c>
      <c r="AB20" s="4" t="s">
        <v>220</v>
      </c>
      <c r="AC20" s="4" t="s">
        <v>370</v>
      </c>
      <c r="AD20" s="4" t="str">
        <f>HYPERLINK("https%3A%2F%2Fwww.webofscience.com%2Fwos%2Fwoscc%2Ffull-record%2FWOS:001246970300001","View Full Record in Web of Science")</f>
        <v>View Full Record in Web of Science</v>
      </c>
      <c r="AE20" s="4"/>
    </row>
    <row r="21" spans="1:31">
      <c r="A21" s="4" t="s">
        <v>212</v>
      </c>
      <c r="B21" s="4" t="s">
        <v>371</v>
      </c>
      <c r="C21" s="4" t="s">
        <v>372</v>
      </c>
      <c r="D21" s="4" t="s">
        <v>373</v>
      </c>
      <c r="E21" s="4" t="s">
        <v>374</v>
      </c>
      <c r="F21" s="4" t="s">
        <v>375</v>
      </c>
      <c r="G21" s="4" t="s">
        <v>220</v>
      </c>
      <c r="H21" s="4" t="s">
        <v>376</v>
      </c>
      <c r="I21" s="4">
        <v>2024</v>
      </c>
      <c r="J21" s="4">
        <v>11</v>
      </c>
      <c r="K21" s="4" t="s">
        <v>220</v>
      </c>
      <c r="L21" s="4" t="s">
        <v>220</v>
      </c>
      <c r="M21" s="4" t="s">
        <v>220</v>
      </c>
      <c r="N21" s="4">
        <v>1412094</v>
      </c>
      <c r="O21" s="4" t="s">
        <v>377</v>
      </c>
      <c r="P21" s="4" t="str">
        <f>HYPERLINK("http://dx.doi.org/10.3389/fmats.2024.1412094","http://dx.doi.org/10.3389/fmats.2024.1412094")</f>
        <v>http://dx.doi.org/10.3389/fmats.2024.1412094</v>
      </c>
      <c r="Q21" s="4" t="s">
        <v>220</v>
      </c>
      <c r="R21" s="4" t="s">
        <v>220</v>
      </c>
      <c r="S21" s="4" t="s">
        <v>220</v>
      </c>
      <c r="T21" s="4" t="s">
        <v>220</v>
      </c>
      <c r="U21" s="4" t="s">
        <v>220</v>
      </c>
      <c r="V21" s="4" t="s">
        <v>220</v>
      </c>
      <c r="W21" s="4" t="s">
        <v>220</v>
      </c>
      <c r="X21" s="4" t="s">
        <v>220</v>
      </c>
      <c r="Y21" s="4" t="s">
        <v>220</v>
      </c>
      <c r="Z21" s="4" t="s">
        <v>220</v>
      </c>
      <c r="AA21" s="4" t="s">
        <v>220</v>
      </c>
      <c r="AB21" s="4" t="s">
        <v>220</v>
      </c>
      <c r="AC21" s="4" t="s">
        <v>378</v>
      </c>
      <c r="AD21" s="4" t="str">
        <f>HYPERLINK("https%3A%2F%2Fwww.webofscience.com%2Fwos%2Fwoscc%2Ffull-record%2FWOS:001248697200001","View Full Record in Web of Science")</f>
        <v>View Full Record in Web of Science</v>
      </c>
      <c r="AE21" s="4"/>
    </row>
    <row r="22" spans="1:31">
      <c r="A22" s="4" t="s">
        <v>212</v>
      </c>
      <c r="B22" s="4" t="s">
        <v>379</v>
      </c>
      <c r="C22" s="4" t="s">
        <v>380</v>
      </c>
      <c r="D22" s="4" t="s">
        <v>381</v>
      </c>
      <c r="E22" s="4" t="s">
        <v>382</v>
      </c>
      <c r="F22" s="4" t="s">
        <v>383</v>
      </c>
      <c r="G22" s="4" t="s">
        <v>384</v>
      </c>
      <c r="H22" s="4" t="s">
        <v>385</v>
      </c>
      <c r="I22" s="4">
        <v>2024</v>
      </c>
      <c r="J22" s="4">
        <v>53</v>
      </c>
      <c r="K22" s="4">
        <v>11</v>
      </c>
      <c r="L22" s="4">
        <v>1476</v>
      </c>
      <c r="M22" s="4">
        <v>1491</v>
      </c>
      <c r="N22" s="4" t="s">
        <v>220</v>
      </c>
      <c r="O22" s="4" t="s">
        <v>386</v>
      </c>
      <c r="P22" s="4" t="str">
        <f>HYPERLINK("http://dx.doi.org/10.1007/s10953-024-01386-4","http://dx.doi.org/10.1007/s10953-024-01386-4")</f>
        <v>http://dx.doi.org/10.1007/s10953-024-01386-4</v>
      </c>
      <c r="Q22" s="4" t="s">
        <v>220</v>
      </c>
      <c r="R22" s="4" t="s">
        <v>302</v>
      </c>
      <c r="S22" s="4" t="s">
        <v>220</v>
      </c>
      <c r="T22" s="4" t="s">
        <v>220</v>
      </c>
      <c r="U22" s="4" t="s">
        <v>220</v>
      </c>
      <c r="V22" s="4" t="s">
        <v>220</v>
      </c>
      <c r="W22" s="4" t="s">
        <v>220</v>
      </c>
      <c r="X22" s="4" t="s">
        <v>220</v>
      </c>
      <c r="Y22" s="4" t="s">
        <v>220</v>
      </c>
      <c r="Z22" s="4" t="s">
        <v>220</v>
      </c>
      <c r="AA22" s="4" t="s">
        <v>220</v>
      </c>
      <c r="AB22" s="4" t="s">
        <v>220</v>
      </c>
      <c r="AC22" s="4" t="s">
        <v>387</v>
      </c>
      <c r="AD22" s="4" t="str">
        <f>HYPERLINK("https%3A%2F%2Fwww.webofscience.com%2Fwos%2Fwoscc%2Ffull-record%2FWOS:001243291100001","View Full Record in Web of Science")</f>
        <v>View Full Record in Web of Science</v>
      </c>
      <c r="AE22" s="4"/>
    </row>
    <row r="23" spans="1:31">
      <c r="A23" s="4" t="s">
        <v>212</v>
      </c>
      <c r="B23" s="4" t="s">
        <v>388</v>
      </c>
      <c r="C23" s="4" t="s">
        <v>389</v>
      </c>
      <c r="D23" s="4" t="s">
        <v>390</v>
      </c>
      <c r="E23" s="4" t="s">
        <v>391</v>
      </c>
      <c r="F23" s="4" t="s">
        <v>392</v>
      </c>
      <c r="G23" s="4" t="s">
        <v>393</v>
      </c>
      <c r="H23" s="4" t="s">
        <v>394</v>
      </c>
      <c r="I23" s="4">
        <v>2024</v>
      </c>
      <c r="J23" s="4" t="s">
        <v>220</v>
      </c>
      <c r="K23" s="4" t="s">
        <v>220</v>
      </c>
      <c r="L23" s="4" t="s">
        <v>220</v>
      </c>
      <c r="M23" s="4" t="s">
        <v>220</v>
      </c>
      <c r="N23" s="4" t="s">
        <v>220</v>
      </c>
      <c r="O23" s="4" t="s">
        <v>395</v>
      </c>
      <c r="P23" s="4" t="str">
        <f>HYPERLINK("http://dx.doi.org/10.1080/01445340.2024.2339797","http://dx.doi.org/10.1080/01445340.2024.2339797")</f>
        <v>http://dx.doi.org/10.1080/01445340.2024.2339797</v>
      </c>
      <c r="Q23" s="4" t="s">
        <v>220</v>
      </c>
      <c r="R23" s="4" t="s">
        <v>268</v>
      </c>
      <c r="S23" s="4" t="s">
        <v>220</v>
      </c>
      <c r="T23" s="4" t="s">
        <v>220</v>
      </c>
      <c r="U23" s="4" t="s">
        <v>220</v>
      </c>
      <c r="V23" s="4" t="s">
        <v>220</v>
      </c>
      <c r="W23" s="4" t="s">
        <v>220</v>
      </c>
      <c r="X23" s="4" t="s">
        <v>220</v>
      </c>
      <c r="Y23" s="4" t="s">
        <v>220</v>
      </c>
      <c r="Z23" s="4" t="s">
        <v>220</v>
      </c>
      <c r="AA23" s="4" t="s">
        <v>220</v>
      </c>
      <c r="AB23" s="4" t="s">
        <v>220</v>
      </c>
      <c r="AC23" s="4" t="s">
        <v>396</v>
      </c>
      <c r="AD23" s="4" t="str">
        <f>HYPERLINK("https%3A%2F%2Fwww.webofscience.com%2Fwos%2Fwoscc%2Ffull-record%2FWOS:001208192800001","View Full Record in Web of Science")</f>
        <v>View Full Record in Web of Science</v>
      </c>
      <c r="AE23" s="4"/>
    </row>
    <row r="24" spans="1:31">
      <c r="A24" s="4" t="s">
        <v>212</v>
      </c>
      <c r="B24" s="4" t="s">
        <v>397</v>
      </c>
      <c r="C24" s="4" t="s">
        <v>398</v>
      </c>
      <c r="D24" s="4" t="s">
        <v>399</v>
      </c>
      <c r="E24" s="4" t="s">
        <v>400</v>
      </c>
      <c r="F24" s="4" t="s">
        <v>401</v>
      </c>
      <c r="G24" s="4" t="s">
        <v>402</v>
      </c>
      <c r="H24" s="4" t="s">
        <v>403</v>
      </c>
      <c r="I24" s="4">
        <v>2024</v>
      </c>
      <c r="J24" s="4">
        <v>26</v>
      </c>
      <c r="K24" s="4">
        <v>9</v>
      </c>
      <c r="L24" s="4">
        <v>5167</v>
      </c>
      <c r="M24" s="4">
        <v>5172</v>
      </c>
      <c r="N24" s="4" t="s">
        <v>220</v>
      </c>
      <c r="O24" s="4" t="s">
        <v>404</v>
      </c>
      <c r="P24" s="4" t="str">
        <f>HYPERLINK("http://dx.doi.org/10.1039/d4gc01173b","http://dx.doi.org/10.1039/d4gc01173b")</f>
        <v>http://dx.doi.org/10.1039/d4gc01173b</v>
      </c>
      <c r="Q24" s="4" t="s">
        <v>220</v>
      </c>
      <c r="R24" s="4" t="s">
        <v>268</v>
      </c>
      <c r="S24" s="4" t="s">
        <v>220</v>
      </c>
      <c r="T24" s="4" t="s">
        <v>220</v>
      </c>
      <c r="U24" s="4" t="s">
        <v>220</v>
      </c>
      <c r="V24" s="4" t="s">
        <v>220</v>
      </c>
      <c r="W24" s="4" t="s">
        <v>220</v>
      </c>
      <c r="X24" s="4" t="s">
        <v>220</v>
      </c>
      <c r="Y24" s="4" t="s">
        <v>220</v>
      </c>
      <c r="Z24" s="4" t="s">
        <v>220</v>
      </c>
      <c r="AA24" s="4" t="s">
        <v>220</v>
      </c>
      <c r="AB24" s="4" t="s">
        <v>220</v>
      </c>
      <c r="AC24" s="4" t="s">
        <v>405</v>
      </c>
      <c r="AD24" s="4" t="str">
        <f>HYPERLINK("https%3A%2F%2Fwww.webofscience.com%2Fwos%2Fwoscc%2Ffull-record%2FWOS:001204776700001","View Full Record in Web of Science")</f>
        <v>View Full Record in Web of Science</v>
      </c>
      <c r="AE24" s="4"/>
    </row>
    <row r="25" spans="1:31">
      <c r="A25" s="4" t="s">
        <v>212</v>
      </c>
      <c r="B25" s="4" t="s">
        <v>406</v>
      </c>
      <c r="C25" s="4" t="s">
        <v>407</v>
      </c>
      <c r="D25" s="4" t="s">
        <v>408</v>
      </c>
      <c r="E25" s="4" t="s">
        <v>409</v>
      </c>
      <c r="F25" s="4" t="s">
        <v>220</v>
      </c>
      <c r="G25" s="4" t="s">
        <v>410</v>
      </c>
      <c r="H25" s="4" t="s">
        <v>275</v>
      </c>
      <c r="I25" s="4">
        <v>2024</v>
      </c>
      <c r="J25" s="4">
        <v>12</v>
      </c>
      <c r="K25" s="4">
        <v>6</v>
      </c>
      <c r="L25" s="4" t="s">
        <v>220</v>
      </c>
      <c r="M25" s="4" t="s">
        <v>220</v>
      </c>
      <c r="N25" s="4">
        <v>413</v>
      </c>
      <c r="O25" s="4" t="s">
        <v>411</v>
      </c>
      <c r="P25" s="4" t="str">
        <f>HYPERLINK("http://dx.doi.org/10.3390/toxics12060413","http://dx.doi.org/10.3390/toxics12060413")</f>
        <v>http://dx.doi.org/10.3390/toxics12060413</v>
      </c>
      <c r="Q25" s="4" t="s">
        <v>220</v>
      </c>
      <c r="R25" s="4" t="s">
        <v>220</v>
      </c>
      <c r="S25" s="4" t="s">
        <v>220</v>
      </c>
      <c r="T25" s="4" t="s">
        <v>220</v>
      </c>
      <c r="U25" s="4" t="s">
        <v>220</v>
      </c>
      <c r="V25" s="4" t="s">
        <v>220</v>
      </c>
      <c r="W25" s="4" t="s">
        <v>220</v>
      </c>
      <c r="X25" s="4">
        <v>38922093</v>
      </c>
      <c r="Y25" s="4" t="s">
        <v>220</v>
      </c>
      <c r="Z25" s="4" t="s">
        <v>220</v>
      </c>
      <c r="AA25" s="4" t="s">
        <v>220</v>
      </c>
      <c r="AB25" s="4" t="s">
        <v>220</v>
      </c>
      <c r="AC25" s="4" t="s">
        <v>412</v>
      </c>
      <c r="AD25" s="4" t="str">
        <f>HYPERLINK("https%3A%2F%2Fwww.webofscience.com%2Fwos%2Fwoscc%2Ffull-record%2FWOS:001255881400001","View Full Record in Web of Science")</f>
        <v>View Full Record in Web of Science</v>
      </c>
      <c r="AE25" s="4"/>
    </row>
    <row r="26" spans="1:31">
      <c r="A26" s="4" t="s">
        <v>212</v>
      </c>
      <c r="B26" s="4" t="s">
        <v>413</v>
      </c>
      <c r="C26" s="4" t="s">
        <v>414</v>
      </c>
      <c r="D26" s="4" t="s">
        <v>415</v>
      </c>
      <c r="E26" s="4" t="s">
        <v>416</v>
      </c>
      <c r="F26" s="4" t="s">
        <v>417</v>
      </c>
      <c r="G26" s="4" t="s">
        <v>220</v>
      </c>
      <c r="H26" s="4" t="s">
        <v>418</v>
      </c>
      <c r="I26" s="4">
        <v>2024</v>
      </c>
      <c r="J26" s="4">
        <v>11</v>
      </c>
      <c r="K26" s="4">
        <v>16</v>
      </c>
      <c r="L26" s="4">
        <v>4522</v>
      </c>
      <c r="M26" s="4">
        <v>4528</v>
      </c>
      <c r="N26" s="4" t="s">
        <v>220</v>
      </c>
      <c r="O26" s="4" t="s">
        <v>419</v>
      </c>
      <c r="P26" s="4" t="str">
        <f>HYPERLINK("http://dx.doi.org/10.1039/d4qo00953c","http://dx.doi.org/10.1039/d4qo00953c")</f>
        <v>http://dx.doi.org/10.1039/d4qo00953c</v>
      </c>
      <c r="Q26" s="4" t="s">
        <v>220</v>
      </c>
      <c r="R26" s="4" t="s">
        <v>302</v>
      </c>
      <c r="S26" s="4" t="s">
        <v>220</v>
      </c>
      <c r="T26" s="4" t="s">
        <v>220</v>
      </c>
      <c r="U26" s="4" t="s">
        <v>220</v>
      </c>
      <c r="V26" s="4" t="s">
        <v>220</v>
      </c>
      <c r="W26" s="4" t="s">
        <v>220</v>
      </c>
      <c r="X26" s="4" t="s">
        <v>220</v>
      </c>
      <c r="Y26" s="4" t="s">
        <v>220</v>
      </c>
      <c r="Z26" s="4" t="s">
        <v>220</v>
      </c>
      <c r="AA26" s="4" t="s">
        <v>220</v>
      </c>
      <c r="AB26" s="4" t="s">
        <v>220</v>
      </c>
      <c r="AC26" s="4" t="s">
        <v>420</v>
      </c>
      <c r="AD26" s="4" t="str">
        <f>HYPERLINK("https%3A%2F%2Fwww.webofscience.com%2Fwos%2Fwoscc%2Ffull-record%2FWOS:001259741600001","View Full Record in Web of Science")</f>
        <v>View Full Record in Web of Science</v>
      </c>
      <c r="AE26" s="4"/>
    </row>
    <row r="27" spans="1:31">
      <c r="A27" s="4" t="s">
        <v>212</v>
      </c>
      <c r="B27" s="4" t="s">
        <v>421</v>
      </c>
      <c r="C27" s="4" t="s">
        <v>422</v>
      </c>
      <c r="D27" s="4" t="s">
        <v>423</v>
      </c>
      <c r="E27" s="4" t="s">
        <v>424</v>
      </c>
      <c r="F27" s="4" t="s">
        <v>220</v>
      </c>
      <c r="G27" s="4" t="s">
        <v>425</v>
      </c>
      <c r="H27" s="4" t="s">
        <v>426</v>
      </c>
      <c r="I27" s="4">
        <v>2024</v>
      </c>
      <c r="J27" s="4">
        <v>10</v>
      </c>
      <c r="K27" s="4" t="s">
        <v>220</v>
      </c>
      <c r="L27" s="4" t="s">
        <v>220</v>
      </c>
      <c r="M27" s="4" t="s">
        <v>220</v>
      </c>
      <c r="N27" s="4" t="s">
        <v>427</v>
      </c>
      <c r="O27" s="4" t="s">
        <v>428</v>
      </c>
      <c r="P27" s="4" t="str">
        <f>HYPERLINK("http://dx.doi.org/10.7717/peerj-cs.2107","http://dx.doi.org/10.7717/peerj-cs.2107")</f>
        <v>http://dx.doi.org/10.7717/peerj-cs.2107</v>
      </c>
      <c r="Q27" s="4" t="s">
        <v>220</v>
      </c>
      <c r="R27" s="4" t="s">
        <v>220</v>
      </c>
      <c r="S27" s="4" t="s">
        <v>220</v>
      </c>
      <c r="T27" s="4" t="s">
        <v>220</v>
      </c>
      <c r="U27" s="4" t="s">
        <v>220</v>
      </c>
      <c r="V27" s="4" t="s">
        <v>220</v>
      </c>
      <c r="W27" s="4" t="s">
        <v>220</v>
      </c>
      <c r="X27" s="4">
        <v>38983235</v>
      </c>
      <c r="Y27" s="4" t="s">
        <v>220</v>
      </c>
      <c r="Z27" s="4" t="s">
        <v>220</v>
      </c>
      <c r="AA27" s="4" t="s">
        <v>220</v>
      </c>
      <c r="AB27" s="4" t="s">
        <v>220</v>
      </c>
      <c r="AC27" s="4" t="s">
        <v>429</v>
      </c>
      <c r="AD27" s="4" t="str">
        <f>HYPERLINK("https%3A%2F%2Fwww.webofscience.com%2Fwos%2Fwoscc%2Ffull-record%2FWOS:001257969400002","View Full Record in Web of Science")</f>
        <v>View Full Record in Web of Science</v>
      </c>
      <c r="AE27" s="4"/>
    </row>
    <row r="28" spans="1:31">
      <c r="A28" s="4" t="s">
        <v>212</v>
      </c>
      <c r="B28" s="4" t="s">
        <v>430</v>
      </c>
      <c r="C28" s="4" t="s">
        <v>431</v>
      </c>
      <c r="D28" s="4" t="s">
        <v>432</v>
      </c>
      <c r="E28" s="4" t="s">
        <v>433</v>
      </c>
      <c r="F28" s="4" t="s">
        <v>434</v>
      </c>
      <c r="G28" s="4" t="s">
        <v>220</v>
      </c>
      <c r="H28" s="4" t="s">
        <v>435</v>
      </c>
      <c r="I28" s="4">
        <v>2024</v>
      </c>
      <c r="J28" s="4">
        <v>6</v>
      </c>
      <c r="K28" s="4">
        <v>8</v>
      </c>
      <c r="L28" s="4">
        <v>4830</v>
      </c>
      <c r="M28" s="4">
        <v>4839</v>
      </c>
      <c r="N28" s="4" t="s">
        <v>220</v>
      </c>
      <c r="O28" s="4" t="s">
        <v>436</v>
      </c>
      <c r="P28" s="4" t="str">
        <f>HYPERLINK("http://dx.doi.org/10.1021/acsapm.4c00541","http://dx.doi.org/10.1021/acsapm.4c00541")</f>
        <v>http://dx.doi.org/10.1021/acsapm.4c00541</v>
      </c>
      <c r="Q28" s="4" t="s">
        <v>220</v>
      </c>
      <c r="R28" s="4" t="s">
        <v>268</v>
      </c>
      <c r="S28" s="4" t="s">
        <v>220</v>
      </c>
      <c r="T28" s="4" t="s">
        <v>220</v>
      </c>
      <c r="U28" s="4" t="s">
        <v>220</v>
      </c>
      <c r="V28" s="4" t="s">
        <v>220</v>
      </c>
      <c r="W28" s="4" t="s">
        <v>220</v>
      </c>
      <c r="X28" s="4" t="s">
        <v>220</v>
      </c>
      <c r="Y28" s="4" t="s">
        <v>220</v>
      </c>
      <c r="Z28" s="4" t="s">
        <v>220</v>
      </c>
      <c r="AA28" s="4" t="s">
        <v>220</v>
      </c>
      <c r="AB28" s="4" t="s">
        <v>220</v>
      </c>
      <c r="AC28" s="4" t="s">
        <v>437</v>
      </c>
      <c r="AD28" s="4" t="str">
        <f>HYPERLINK("https%3A%2F%2Fwww.webofscience.com%2Fwos%2Fwoscc%2Ffull-record%2FWOS:001199564200001","View Full Record in Web of Science")</f>
        <v>View Full Record in Web of Science</v>
      </c>
      <c r="AE28" s="4"/>
    </row>
    <row r="29" spans="1:31">
      <c r="A29" s="4" t="s">
        <v>212</v>
      </c>
      <c r="B29" s="4" t="s">
        <v>438</v>
      </c>
      <c r="C29" s="4" t="s">
        <v>439</v>
      </c>
      <c r="D29" s="4" t="s">
        <v>440</v>
      </c>
      <c r="E29" s="4" t="s">
        <v>441</v>
      </c>
      <c r="F29" s="4" t="s">
        <v>220</v>
      </c>
      <c r="G29" s="4" t="s">
        <v>442</v>
      </c>
      <c r="H29" s="4" t="s">
        <v>443</v>
      </c>
      <c r="I29" s="4">
        <v>2024</v>
      </c>
      <c r="J29" s="4">
        <v>15</v>
      </c>
      <c r="K29" s="4" t="s">
        <v>220</v>
      </c>
      <c r="L29" s="4" t="s">
        <v>220</v>
      </c>
      <c r="M29" s="4" t="s">
        <v>220</v>
      </c>
      <c r="N29" s="4">
        <v>1349305</v>
      </c>
      <c r="O29" s="4" t="s">
        <v>444</v>
      </c>
      <c r="P29" s="4" t="str">
        <f>HYPERLINK("http://dx.doi.org/10.3389/fmicb.2024.1349305","http://dx.doi.org/10.3389/fmicb.2024.1349305")</f>
        <v>http://dx.doi.org/10.3389/fmicb.2024.1349305</v>
      </c>
      <c r="Q29" s="4" t="s">
        <v>220</v>
      </c>
      <c r="R29" s="4" t="s">
        <v>220</v>
      </c>
      <c r="S29" s="4" t="s">
        <v>220</v>
      </c>
      <c r="T29" s="4" t="s">
        <v>220</v>
      </c>
      <c r="U29" s="4" t="s">
        <v>220</v>
      </c>
      <c r="V29" s="4" t="s">
        <v>220</v>
      </c>
      <c r="W29" s="4" t="s">
        <v>220</v>
      </c>
      <c r="X29" s="4">
        <v>38887707</v>
      </c>
      <c r="Y29" s="4" t="s">
        <v>220</v>
      </c>
      <c r="Z29" s="4" t="s">
        <v>220</v>
      </c>
      <c r="AA29" s="4" t="s">
        <v>220</v>
      </c>
      <c r="AB29" s="4" t="s">
        <v>220</v>
      </c>
      <c r="AC29" s="4" t="s">
        <v>445</v>
      </c>
      <c r="AD29" s="4" t="str">
        <f>HYPERLINK("https%3A%2F%2Fwww.webofscience.com%2Fwos%2Fwoscc%2Ffull-record%2FWOS:001248398400001","View Full Record in Web of Science")</f>
        <v>View Full Record in Web of Science</v>
      </c>
      <c r="AE29" s="4"/>
    </row>
    <row r="30" spans="1:31">
      <c r="A30" s="4" t="s">
        <v>212</v>
      </c>
      <c r="B30" s="4" t="s">
        <v>446</v>
      </c>
      <c r="C30" s="4" t="s">
        <v>447</v>
      </c>
      <c r="D30" s="4" t="s">
        <v>448</v>
      </c>
      <c r="E30" s="4" t="s">
        <v>449</v>
      </c>
      <c r="F30" s="4" t="s">
        <v>450</v>
      </c>
      <c r="G30" s="4" t="s">
        <v>451</v>
      </c>
      <c r="H30" s="4" t="s">
        <v>257</v>
      </c>
      <c r="I30" s="4">
        <v>2024</v>
      </c>
      <c r="J30" s="4">
        <v>126</v>
      </c>
      <c r="K30" s="4" t="s">
        <v>220</v>
      </c>
      <c r="L30" s="4" t="s">
        <v>220</v>
      </c>
      <c r="M30" s="4" t="s">
        <v>220</v>
      </c>
      <c r="N30" s="4">
        <v>109692</v>
      </c>
      <c r="O30" s="4" t="s">
        <v>452</v>
      </c>
      <c r="P30" s="4" t="str">
        <f>HYPERLINK("http://dx.doi.org/10.1016/j.nanoen.2024.109692","http://dx.doi.org/10.1016/j.nanoen.2024.109692")</f>
        <v>http://dx.doi.org/10.1016/j.nanoen.2024.109692</v>
      </c>
      <c r="Q30" s="4" t="s">
        <v>220</v>
      </c>
      <c r="R30" s="4" t="s">
        <v>222</v>
      </c>
      <c r="S30" s="4" t="s">
        <v>220</v>
      </c>
      <c r="T30" s="4" t="s">
        <v>220</v>
      </c>
      <c r="U30" s="4" t="s">
        <v>220</v>
      </c>
      <c r="V30" s="4" t="s">
        <v>220</v>
      </c>
      <c r="W30" s="4" t="s">
        <v>220</v>
      </c>
      <c r="X30" s="4" t="s">
        <v>220</v>
      </c>
      <c r="Y30" s="4" t="s">
        <v>220</v>
      </c>
      <c r="Z30" s="4" t="s">
        <v>220</v>
      </c>
      <c r="AA30" s="4" t="s">
        <v>220</v>
      </c>
      <c r="AB30" s="4" t="s">
        <v>220</v>
      </c>
      <c r="AC30" s="4" t="s">
        <v>453</v>
      </c>
      <c r="AD30" s="4" t="str">
        <f>HYPERLINK("https%3A%2F%2Fwww.webofscience.com%2Fwos%2Fwoscc%2Ffull-record%2FWOS:001238819400001","View Full Record in Web of Science")</f>
        <v>View Full Record in Web of Science</v>
      </c>
      <c r="AE30" s="4"/>
    </row>
    <row r="31" spans="1:31">
      <c r="A31" s="4" t="s">
        <v>212</v>
      </c>
      <c r="B31" s="4" t="s">
        <v>454</v>
      </c>
      <c r="C31" s="4" t="s">
        <v>455</v>
      </c>
      <c r="D31" s="4" t="s">
        <v>456</v>
      </c>
      <c r="E31" s="4" t="s">
        <v>457</v>
      </c>
      <c r="F31" s="4" t="s">
        <v>458</v>
      </c>
      <c r="G31" s="4" t="s">
        <v>459</v>
      </c>
      <c r="H31" s="4" t="s">
        <v>403</v>
      </c>
      <c r="I31" s="4">
        <v>2024</v>
      </c>
      <c r="J31" s="4">
        <v>160</v>
      </c>
      <c r="K31" s="4">
        <v>17</v>
      </c>
      <c r="L31" s="4" t="s">
        <v>220</v>
      </c>
      <c r="M31" s="4" t="s">
        <v>220</v>
      </c>
      <c r="N31" s="4">
        <v>174301</v>
      </c>
      <c r="O31" s="4" t="s">
        <v>460</v>
      </c>
      <c r="P31" s="4" t="str">
        <f>HYPERLINK("http://dx.doi.org/10.1063/5.0200107","http://dx.doi.org/10.1063/5.0200107")</f>
        <v>http://dx.doi.org/10.1063/5.0200107</v>
      </c>
      <c r="Q31" s="4" t="s">
        <v>220</v>
      </c>
      <c r="R31" s="4" t="s">
        <v>220</v>
      </c>
      <c r="S31" s="4" t="s">
        <v>220</v>
      </c>
      <c r="T31" s="4" t="s">
        <v>220</v>
      </c>
      <c r="U31" s="4" t="s">
        <v>220</v>
      </c>
      <c r="V31" s="4" t="s">
        <v>220</v>
      </c>
      <c r="W31" s="4" t="s">
        <v>220</v>
      </c>
      <c r="X31" s="4">
        <v>38748004</v>
      </c>
      <c r="Y31" s="4" t="s">
        <v>220</v>
      </c>
      <c r="Z31" s="4" t="s">
        <v>220</v>
      </c>
      <c r="AA31" s="4" t="s">
        <v>220</v>
      </c>
      <c r="AB31" s="4" t="s">
        <v>220</v>
      </c>
      <c r="AC31" s="4" t="s">
        <v>461</v>
      </c>
      <c r="AD31" s="4" t="str">
        <f>HYPERLINK("https%3A%2F%2Fwww.webofscience.com%2Fwos%2Fwoscc%2Ffull-record%2FWOS:001225892600016","View Full Record in Web of Science")</f>
        <v>View Full Record in Web of Science</v>
      </c>
      <c r="AE31" s="4"/>
    </row>
    <row r="32" spans="1:31">
      <c r="A32" s="4" t="s">
        <v>212</v>
      </c>
      <c r="B32" s="4" t="s">
        <v>462</v>
      </c>
      <c r="C32" s="4" t="s">
        <v>463</v>
      </c>
      <c r="D32" s="4" t="s">
        <v>464</v>
      </c>
      <c r="E32" s="4" t="s">
        <v>465</v>
      </c>
      <c r="F32" s="4" t="s">
        <v>466</v>
      </c>
      <c r="G32" s="4" t="s">
        <v>467</v>
      </c>
      <c r="H32" s="4" t="s">
        <v>219</v>
      </c>
      <c r="I32" s="4">
        <v>2024</v>
      </c>
      <c r="J32" s="4">
        <v>204</v>
      </c>
      <c r="K32" s="4" t="s">
        <v>220</v>
      </c>
      <c r="L32" s="4" t="s">
        <v>220</v>
      </c>
      <c r="M32" s="4" t="s">
        <v>220</v>
      </c>
      <c r="N32" s="4">
        <v>111019</v>
      </c>
      <c r="O32" s="4" t="s">
        <v>468</v>
      </c>
      <c r="P32" s="4" t="str">
        <f>HYPERLINK("http://dx.doi.org/10.1016/j.microc.2024.111019","http://dx.doi.org/10.1016/j.microc.2024.111019")</f>
        <v>http://dx.doi.org/10.1016/j.microc.2024.111019</v>
      </c>
      <c r="Q32" s="4" t="s">
        <v>220</v>
      </c>
      <c r="R32" s="4" t="s">
        <v>302</v>
      </c>
      <c r="S32" s="4" t="s">
        <v>220</v>
      </c>
      <c r="T32" s="4" t="s">
        <v>220</v>
      </c>
      <c r="U32" s="4" t="s">
        <v>220</v>
      </c>
      <c r="V32" s="4" t="s">
        <v>220</v>
      </c>
      <c r="W32" s="4" t="s">
        <v>220</v>
      </c>
      <c r="X32" s="4" t="s">
        <v>220</v>
      </c>
      <c r="Y32" s="4" t="s">
        <v>220</v>
      </c>
      <c r="Z32" s="4" t="s">
        <v>220</v>
      </c>
      <c r="AA32" s="4" t="s">
        <v>220</v>
      </c>
      <c r="AB32" s="4" t="s">
        <v>220</v>
      </c>
      <c r="AC32" s="4" t="s">
        <v>469</v>
      </c>
      <c r="AD32" s="4" t="str">
        <f>HYPERLINK("https%3A%2F%2Fwww.webofscience.com%2Fwos%2Fwoscc%2Ffull-record%2FWOS:001259538400001","View Full Record in Web of Science")</f>
        <v>View Full Record in Web of Science</v>
      </c>
      <c r="AE32" s="4"/>
    </row>
    <row r="33" spans="1:31">
      <c r="A33" s="4" t="s">
        <v>212</v>
      </c>
      <c r="B33" s="4" t="s">
        <v>470</v>
      </c>
      <c r="C33" s="4" t="s">
        <v>471</v>
      </c>
      <c r="D33" s="4" t="s">
        <v>472</v>
      </c>
      <c r="E33" s="4" t="s">
        <v>473</v>
      </c>
      <c r="F33" s="4" t="s">
        <v>474</v>
      </c>
      <c r="G33" s="4" t="s">
        <v>220</v>
      </c>
      <c r="H33" s="4" t="s">
        <v>284</v>
      </c>
      <c r="I33" s="4">
        <v>2024</v>
      </c>
      <c r="J33" s="4">
        <v>13</v>
      </c>
      <c r="K33" s="4">
        <v>7</v>
      </c>
      <c r="L33" s="4" t="s">
        <v>220</v>
      </c>
      <c r="M33" s="4" t="s">
        <v>220</v>
      </c>
      <c r="N33" s="4">
        <v>946</v>
      </c>
      <c r="O33" s="4" t="s">
        <v>475</v>
      </c>
      <c r="P33" s="4" t="str">
        <f>HYPERLINK("http://dx.doi.org/10.3390/plants13070946","http://dx.doi.org/10.3390/plants13070946")</f>
        <v>http://dx.doi.org/10.3390/plants13070946</v>
      </c>
      <c r="Q33" s="4" t="s">
        <v>220</v>
      </c>
      <c r="R33" s="4" t="s">
        <v>220</v>
      </c>
      <c r="S33" s="4" t="s">
        <v>220</v>
      </c>
      <c r="T33" s="4" t="s">
        <v>220</v>
      </c>
      <c r="U33" s="4" t="s">
        <v>220</v>
      </c>
      <c r="V33" s="4" t="s">
        <v>220</v>
      </c>
      <c r="W33" s="4" t="s">
        <v>220</v>
      </c>
      <c r="X33" s="4">
        <v>38611476</v>
      </c>
      <c r="Y33" s="4" t="s">
        <v>220</v>
      </c>
      <c r="Z33" s="4" t="s">
        <v>220</v>
      </c>
      <c r="AA33" s="4" t="s">
        <v>220</v>
      </c>
      <c r="AB33" s="4" t="s">
        <v>220</v>
      </c>
      <c r="AC33" s="4" t="s">
        <v>476</v>
      </c>
      <c r="AD33" s="4" t="str">
        <f>HYPERLINK("https%3A%2F%2Fwww.webofscience.com%2Fwos%2Fwoscc%2Ffull-record%2FWOS:001201555300001","View Full Record in Web of Science")</f>
        <v>View Full Record in Web of Science</v>
      </c>
      <c r="AE33" s="4"/>
    </row>
    <row r="34" spans="1:31">
      <c r="A34" s="4" t="s">
        <v>212</v>
      </c>
      <c r="B34" s="4" t="s">
        <v>477</v>
      </c>
      <c r="C34" s="4" t="s">
        <v>478</v>
      </c>
      <c r="D34" s="4" t="s">
        <v>479</v>
      </c>
      <c r="E34" s="4" t="s">
        <v>480</v>
      </c>
      <c r="F34" s="4" t="s">
        <v>481</v>
      </c>
      <c r="G34" s="4" t="s">
        <v>482</v>
      </c>
      <c r="H34" s="4" t="s">
        <v>275</v>
      </c>
      <c r="I34" s="4">
        <v>2024</v>
      </c>
      <c r="J34" s="4">
        <v>130</v>
      </c>
      <c r="K34" s="4">
        <v>6</v>
      </c>
      <c r="L34" s="4" t="s">
        <v>220</v>
      </c>
      <c r="M34" s="4" t="s">
        <v>220</v>
      </c>
      <c r="N34" s="4">
        <v>406</v>
      </c>
      <c r="O34" s="4" t="s">
        <v>483</v>
      </c>
      <c r="P34" s="4" t="str">
        <f>HYPERLINK("http://dx.doi.org/10.1007/s00339-024-07557-w","http://dx.doi.org/10.1007/s00339-024-07557-w")</f>
        <v>http://dx.doi.org/10.1007/s00339-024-07557-w</v>
      </c>
      <c r="Q34" s="4" t="s">
        <v>220</v>
      </c>
      <c r="R34" s="4" t="s">
        <v>220</v>
      </c>
      <c r="S34" s="4" t="s">
        <v>220</v>
      </c>
      <c r="T34" s="4" t="s">
        <v>220</v>
      </c>
      <c r="U34" s="4" t="s">
        <v>220</v>
      </c>
      <c r="V34" s="4" t="s">
        <v>220</v>
      </c>
      <c r="W34" s="4" t="s">
        <v>220</v>
      </c>
      <c r="X34" s="4" t="s">
        <v>220</v>
      </c>
      <c r="Y34" s="4" t="s">
        <v>220</v>
      </c>
      <c r="Z34" s="4" t="s">
        <v>220</v>
      </c>
      <c r="AA34" s="4" t="s">
        <v>220</v>
      </c>
      <c r="AB34" s="4" t="s">
        <v>220</v>
      </c>
      <c r="AC34" s="4" t="s">
        <v>484</v>
      </c>
      <c r="AD34" s="4" t="str">
        <f>HYPERLINK("https%3A%2F%2Fwww.webofscience.com%2Fwos%2Fwoscc%2Ffull-record%2FWOS:001224179100002","View Full Record in Web of Science")</f>
        <v>View Full Record in Web of Science</v>
      </c>
      <c r="AE34" s="4"/>
    </row>
    <row r="35" spans="1:31">
      <c r="A35" s="4" t="s">
        <v>212</v>
      </c>
      <c r="B35" s="4" t="s">
        <v>485</v>
      </c>
      <c r="C35" s="4" t="s">
        <v>486</v>
      </c>
      <c r="D35" s="4" t="s">
        <v>487</v>
      </c>
      <c r="E35" s="4" t="s">
        <v>488</v>
      </c>
      <c r="F35" s="4" t="s">
        <v>489</v>
      </c>
      <c r="G35" s="4" t="s">
        <v>490</v>
      </c>
      <c r="H35" s="4" t="s">
        <v>239</v>
      </c>
      <c r="I35" s="4">
        <v>2024</v>
      </c>
      <c r="J35" s="4">
        <v>39</v>
      </c>
      <c r="K35" s="4">
        <v>6</v>
      </c>
      <c r="L35" s="4" t="s">
        <v>220</v>
      </c>
      <c r="M35" s="4" t="s">
        <v>220</v>
      </c>
      <c r="N35" s="4">
        <v>65012</v>
      </c>
      <c r="O35" s="4" t="s">
        <v>491</v>
      </c>
      <c r="P35" s="4" t="str">
        <f>HYPERLINK("http://dx.doi.org/10.1088/1361-6641/ad3e24","http://dx.doi.org/10.1088/1361-6641/ad3e24")</f>
        <v>http://dx.doi.org/10.1088/1361-6641/ad3e24</v>
      </c>
      <c r="Q35" s="4" t="s">
        <v>220</v>
      </c>
      <c r="R35" s="4" t="s">
        <v>220</v>
      </c>
      <c r="S35" s="4" t="s">
        <v>220</v>
      </c>
      <c r="T35" s="4" t="s">
        <v>220</v>
      </c>
      <c r="U35" s="4" t="s">
        <v>220</v>
      </c>
      <c r="V35" s="4" t="s">
        <v>220</v>
      </c>
      <c r="W35" s="4" t="s">
        <v>220</v>
      </c>
      <c r="X35" s="4" t="s">
        <v>220</v>
      </c>
      <c r="Y35" s="4" t="s">
        <v>220</v>
      </c>
      <c r="Z35" s="4" t="s">
        <v>220</v>
      </c>
      <c r="AA35" s="4" t="s">
        <v>220</v>
      </c>
      <c r="AB35" s="4" t="s">
        <v>220</v>
      </c>
      <c r="AC35" s="4" t="s">
        <v>492</v>
      </c>
      <c r="AD35" s="4" t="str">
        <f>HYPERLINK("https%3A%2F%2Fwww.webofscience.com%2Fwos%2Fwoscc%2Ffull-record%2FWOS:001215202600001","View Full Record in Web of Science")</f>
        <v>View Full Record in Web of Science</v>
      </c>
      <c r="AE35" s="4"/>
    </row>
    <row r="36" spans="1:31">
      <c r="A36" s="4" t="s">
        <v>212</v>
      </c>
      <c r="B36" s="4" t="s">
        <v>493</v>
      </c>
      <c r="C36" s="4" t="s">
        <v>494</v>
      </c>
      <c r="D36" s="4" t="s">
        <v>495</v>
      </c>
      <c r="E36" s="4" t="s">
        <v>496</v>
      </c>
      <c r="F36" s="4" t="s">
        <v>497</v>
      </c>
      <c r="G36" s="4" t="s">
        <v>220</v>
      </c>
      <c r="H36" s="4" t="s">
        <v>498</v>
      </c>
      <c r="I36" s="4">
        <v>2024</v>
      </c>
      <c r="J36" s="4">
        <v>14</v>
      </c>
      <c r="K36" s="4">
        <v>5</v>
      </c>
      <c r="L36" s="4" t="s">
        <v>220</v>
      </c>
      <c r="M36" s="4" t="s">
        <v>220</v>
      </c>
      <c r="N36" s="4" t="s">
        <v>499</v>
      </c>
      <c r="O36" s="4" t="s">
        <v>500</v>
      </c>
      <c r="P36" s="4" t="str">
        <f>HYPERLINK("http://dx.doi.org/10.1002/ece3.11459","http://dx.doi.org/10.1002/ece3.11459")</f>
        <v>http://dx.doi.org/10.1002/ece3.11459</v>
      </c>
      <c r="Q36" s="4" t="s">
        <v>220</v>
      </c>
      <c r="R36" s="4" t="s">
        <v>220</v>
      </c>
      <c r="S36" s="4" t="s">
        <v>220</v>
      </c>
      <c r="T36" s="4" t="s">
        <v>220</v>
      </c>
      <c r="U36" s="4" t="s">
        <v>220</v>
      </c>
      <c r="V36" s="4" t="s">
        <v>220</v>
      </c>
      <c r="W36" s="4" t="s">
        <v>220</v>
      </c>
      <c r="X36" s="4">
        <v>38774145</v>
      </c>
      <c r="Y36" s="4" t="s">
        <v>220</v>
      </c>
      <c r="Z36" s="4" t="s">
        <v>220</v>
      </c>
      <c r="AA36" s="4" t="s">
        <v>220</v>
      </c>
      <c r="AB36" s="4" t="s">
        <v>220</v>
      </c>
      <c r="AC36" s="4" t="s">
        <v>501</v>
      </c>
      <c r="AD36" s="4" t="str">
        <f>HYPERLINK("https%3A%2F%2Fwww.webofscience.com%2Fwos%2Fwoscc%2Ffull-record%2FWOS:001227576800001","View Full Record in Web of Science")</f>
        <v>View Full Record in Web of Science</v>
      </c>
      <c r="AE36" s="4"/>
    </row>
    <row r="37" spans="1:31">
      <c r="A37" s="4" t="s">
        <v>212</v>
      </c>
      <c r="B37" s="4" t="s">
        <v>502</v>
      </c>
      <c r="C37" s="4" t="s">
        <v>503</v>
      </c>
      <c r="D37" s="4" t="s">
        <v>504</v>
      </c>
      <c r="E37" s="4" t="s">
        <v>505</v>
      </c>
      <c r="F37" s="4" t="s">
        <v>506</v>
      </c>
      <c r="G37" s="4" t="s">
        <v>507</v>
      </c>
      <c r="H37" s="4" t="s">
        <v>508</v>
      </c>
      <c r="I37" s="4">
        <v>2024</v>
      </c>
      <c r="J37" s="4">
        <v>63</v>
      </c>
      <c r="K37" s="4">
        <v>23</v>
      </c>
      <c r="L37" s="4">
        <v>10786</v>
      </c>
      <c r="M37" s="4">
        <v>10797</v>
      </c>
      <c r="N37" s="4" t="s">
        <v>220</v>
      </c>
      <c r="O37" s="4" t="s">
        <v>509</v>
      </c>
      <c r="P37" s="4" t="str">
        <f>HYPERLINK("http://dx.doi.org/10.1021/acs.inorgchem.4c01479","http://dx.doi.org/10.1021/acs.inorgchem.4c01479")</f>
        <v>http://dx.doi.org/10.1021/acs.inorgchem.4c01479</v>
      </c>
      <c r="Q37" s="4" t="s">
        <v>220</v>
      </c>
      <c r="R37" s="4" t="s">
        <v>222</v>
      </c>
      <c r="S37" s="4" t="s">
        <v>220</v>
      </c>
      <c r="T37" s="4" t="s">
        <v>220</v>
      </c>
      <c r="U37" s="4" t="s">
        <v>220</v>
      </c>
      <c r="V37" s="4" t="s">
        <v>220</v>
      </c>
      <c r="W37" s="4" t="s">
        <v>220</v>
      </c>
      <c r="X37" s="4">
        <v>38772008</v>
      </c>
      <c r="Y37" s="4" t="s">
        <v>220</v>
      </c>
      <c r="Z37" s="4" t="s">
        <v>220</v>
      </c>
      <c r="AA37" s="4" t="s">
        <v>220</v>
      </c>
      <c r="AB37" s="4" t="s">
        <v>220</v>
      </c>
      <c r="AC37" s="4" t="s">
        <v>510</v>
      </c>
      <c r="AD37" s="4" t="str">
        <f>HYPERLINK("https%3A%2F%2Fwww.webofscience.com%2Fwos%2Fwoscc%2Ffull-record%2FWOS:001228917900001","View Full Record in Web of Science")</f>
        <v>View Full Record in Web of Science</v>
      </c>
      <c r="AE37" s="4"/>
    </row>
    <row r="38" spans="1:31">
      <c r="A38" s="4" t="s">
        <v>212</v>
      </c>
      <c r="B38" s="4" t="s">
        <v>511</v>
      </c>
      <c r="C38" s="4" t="s">
        <v>512</v>
      </c>
      <c r="D38" s="4" t="s">
        <v>513</v>
      </c>
      <c r="E38" s="4" t="s">
        <v>514</v>
      </c>
      <c r="F38" s="4" t="s">
        <v>515</v>
      </c>
      <c r="G38" s="4" t="s">
        <v>516</v>
      </c>
      <c r="H38" s="4" t="s">
        <v>498</v>
      </c>
      <c r="I38" s="4">
        <v>2024</v>
      </c>
      <c r="J38" s="4">
        <v>211</v>
      </c>
      <c r="K38" s="4" t="s">
        <v>220</v>
      </c>
      <c r="L38" s="4" t="s">
        <v>220</v>
      </c>
      <c r="M38" s="4" t="s">
        <v>220</v>
      </c>
      <c r="N38" s="4">
        <v>113889</v>
      </c>
      <c r="O38" s="4" t="s">
        <v>517</v>
      </c>
      <c r="P38" s="4" t="str">
        <f>HYPERLINK("http://dx.doi.org/10.1016/j.matchar.2024.113889","http://dx.doi.org/10.1016/j.matchar.2024.113889")</f>
        <v>http://dx.doi.org/10.1016/j.matchar.2024.113889</v>
      </c>
      <c r="Q38" s="4" t="s">
        <v>220</v>
      </c>
      <c r="R38" s="4" t="s">
        <v>268</v>
      </c>
      <c r="S38" s="4" t="s">
        <v>220</v>
      </c>
      <c r="T38" s="4" t="s">
        <v>220</v>
      </c>
      <c r="U38" s="4" t="s">
        <v>220</v>
      </c>
      <c r="V38" s="4" t="s">
        <v>220</v>
      </c>
      <c r="W38" s="4" t="s">
        <v>220</v>
      </c>
      <c r="X38" s="4" t="s">
        <v>220</v>
      </c>
      <c r="Y38" s="4" t="s">
        <v>220</v>
      </c>
      <c r="Z38" s="4" t="s">
        <v>220</v>
      </c>
      <c r="AA38" s="4" t="s">
        <v>220</v>
      </c>
      <c r="AB38" s="4" t="s">
        <v>220</v>
      </c>
      <c r="AC38" s="4" t="s">
        <v>518</v>
      </c>
      <c r="AD38" s="4" t="str">
        <f>HYPERLINK("https%3A%2F%2Fwww.webofscience.com%2Fwos%2Fwoscc%2Ffull-record%2FWOS:001228719500001","View Full Record in Web of Science")</f>
        <v>View Full Record in Web of Science</v>
      </c>
      <c r="AE38" s="4"/>
    </row>
    <row r="39" spans="1:31">
      <c r="A39" s="4" t="s">
        <v>212</v>
      </c>
      <c r="B39" s="4" t="s">
        <v>519</v>
      </c>
      <c r="C39" s="4" t="s">
        <v>520</v>
      </c>
      <c r="D39" s="4" t="s">
        <v>521</v>
      </c>
      <c r="E39" s="4" t="s">
        <v>344</v>
      </c>
      <c r="F39" s="4" t="s">
        <v>345</v>
      </c>
      <c r="G39" s="4" t="s">
        <v>346</v>
      </c>
      <c r="H39" s="4" t="s">
        <v>522</v>
      </c>
      <c r="I39" s="4">
        <v>2024</v>
      </c>
      <c r="J39" s="4">
        <v>45</v>
      </c>
      <c r="K39" s="4">
        <v>12</v>
      </c>
      <c r="L39" s="4">
        <v>11044</v>
      </c>
      <c r="M39" s="4">
        <v>11061</v>
      </c>
      <c r="N39" s="4" t="s">
        <v>220</v>
      </c>
      <c r="O39" s="4" t="s">
        <v>523</v>
      </c>
      <c r="P39" s="4" t="str">
        <f>HYPERLINK("http://dx.doi.org/10.1002/pc.28530","http://dx.doi.org/10.1002/pc.28530")</f>
        <v>http://dx.doi.org/10.1002/pc.28530</v>
      </c>
      <c r="Q39" s="4" t="s">
        <v>220</v>
      </c>
      <c r="R39" s="4" t="s">
        <v>222</v>
      </c>
      <c r="S39" s="4" t="s">
        <v>220</v>
      </c>
      <c r="T39" s="4" t="s">
        <v>220</v>
      </c>
      <c r="U39" s="4" t="s">
        <v>220</v>
      </c>
      <c r="V39" s="4" t="s">
        <v>220</v>
      </c>
      <c r="W39" s="4" t="s">
        <v>220</v>
      </c>
      <c r="X39" s="4" t="s">
        <v>220</v>
      </c>
      <c r="Y39" s="4" t="s">
        <v>220</v>
      </c>
      <c r="Z39" s="4" t="s">
        <v>220</v>
      </c>
      <c r="AA39" s="4" t="s">
        <v>220</v>
      </c>
      <c r="AB39" s="4" t="s">
        <v>220</v>
      </c>
      <c r="AC39" s="4" t="s">
        <v>524</v>
      </c>
      <c r="AD39" s="4" t="str">
        <f>HYPERLINK("https%3A%2F%2Fwww.webofscience.com%2Fwos%2Fwoscc%2Ffull-record%2FWOS:001221668900001","View Full Record in Web of Science")</f>
        <v>View Full Record in Web of Science</v>
      </c>
      <c r="AE39" s="4"/>
    </row>
    <row r="40" spans="1:31">
      <c r="A40" s="4" t="s">
        <v>212</v>
      </c>
      <c r="B40" s="4" t="s">
        <v>525</v>
      </c>
      <c r="C40" s="4" t="s">
        <v>526</v>
      </c>
      <c r="D40" s="4" t="s">
        <v>527</v>
      </c>
      <c r="E40" s="4" t="s">
        <v>528</v>
      </c>
      <c r="F40" s="4" t="s">
        <v>529</v>
      </c>
      <c r="G40" s="4" t="s">
        <v>530</v>
      </c>
      <c r="H40" s="4" t="s">
        <v>330</v>
      </c>
      <c r="I40" s="4">
        <v>2024</v>
      </c>
      <c r="J40" s="4">
        <v>188</v>
      </c>
      <c r="K40" s="4" t="s">
        <v>220</v>
      </c>
      <c r="L40" s="4">
        <v>193</v>
      </c>
      <c r="M40" s="4">
        <v>203</v>
      </c>
      <c r="N40" s="4" t="s">
        <v>220</v>
      </c>
      <c r="O40" s="4" t="s">
        <v>531</v>
      </c>
      <c r="P40" s="4" t="str">
        <f>HYPERLINK("http://dx.doi.org/10.1016/j.psep.2024.05.102","http://dx.doi.org/10.1016/j.psep.2024.05.102")</f>
        <v>http://dx.doi.org/10.1016/j.psep.2024.05.102</v>
      </c>
      <c r="Q40" s="4" t="s">
        <v>220</v>
      </c>
      <c r="R40" s="4" t="s">
        <v>222</v>
      </c>
      <c r="S40" s="4" t="s">
        <v>220</v>
      </c>
      <c r="T40" s="4" t="s">
        <v>220</v>
      </c>
      <c r="U40" s="4" t="s">
        <v>220</v>
      </c>
      <c r="V40" s="4" t="s">
        <v>220</v>
      </c>
      <c r="W40" s="4" t="s">
        <v>220</v>
      </c>
      <c r="X40" s="4" t="s">
        <v>220</v>
      </c>
      <c r="Y40" s="4" t="s">
        <v>220</v>
      </c>
      <c r="Z40" s="4" t="s">
        <v>220</v>
      </c>
      <c r="AA40" s="4" t="s">
        <v>220</v>
      </c>
      <c r="AB40" s="4" t="s">
        <v>220</v>
      </c>
      <c r="AC40" s="4" t="s">
        <v>532</v>
      </c>
      <c r="AD40" s="4" t="str">
        <f>HYPERLINK("https%3A%2F%2Fwww.webofscience.com%2Fwos%2Fwoscc%2Ffull-record%2FWOS:001248180400001","View Full Record in Web of Science")</f>
        <v>View Full Record in Web of Science</v>
      </c>
      <c r="AE40" s="4"/>
    </row>
    <row r="41" spans="1:31">
      <c r="A41" s="4" t="s">
        <v>212</v>
      </c>
      <c r="B41" s="4" t="s">
        <v>533</v>
      </c>
      <c r="C41" s="4" t="s">
        <v>534</v>
      </c>
      <c r="D41" s="4" t="s">
        <v>535</v>
      </c>
      <c r="E41" s="4" t="s">
        <v>536</v>
      </c>
      <c r="F41" s="4" t="s">
        <v>537</v>
      </c>
      <c r="G41" s="4" t="s">
        <v>220</v>
      </c>
      <c r="H41" s="4" t="s">
        <v>538</v>
      </c>
      <c r="I41" s="4">
        <v>2024</v>
      </c>
      <c r="J41" s="4">
        <v>11</v>
      </c>
      <c r="K41" s="4">
        <v>6</v>
      </c>
      <c r="L41" s="4">
        <v>2413</v>
      </c>
      <c r="M41" s="4">
        <v>2421</v>
      </c>
      <c r="N41" s="4" t="s">
        <v>220</v>
      </c>
      <c r="O41" s="4" t="s">
        <v>539</v>
      </c>
      <c r="P41" s="4" t="str">
        <f>HYPERLINK("http://dx.doi.org/10.1021/acsphotonics.4c00319","http://dx.doi.org/10.1021/acsphotonics.4c00319")</f>
        <v>http://dx.doi.org/10.1021/acsphotonics.4c00319</v>
      </c>
      <c r="Q41" s="4" t="s">
        <v>220</v>
      </c>
      <c r="R41" s="4" t="s">
        <v>302</v>
      </c>
      <c r="S41" s="4" t="s">
        <v>220</v>
      </c>
      <c r="T41" s="4" t="s">
        <v>220</v>
      </c>
      <c r="U41" s="4" t="s">
        <v>220</v>
      </c>
      <c r="V41" s="4" t="s">
        <v>220</v>
      </c>
      <c r="W41" s="4" t="s">
        <v>220</v>
      </c>
      <c r="X41" s="4" t="s">
        <v>220</v>
      </c>
      <c r="Y41" s="4" t="s">
        <v>220</v>
      </c>
      <c r="Z41" s="4" t="s">
        <v>220</v>
      </c>
      <c r="AA41" s="4" t="s">
        <v>220</v>
      </c>
      <c r="AB41" s="4" t="s">
        <v>220</v>
      </c>
      <c r="AC41" s="4" t="s">
        <v>540</v>
      </c>
      <c r="AD41" s="4" t="str">
        <f>HYPERLINK("https%3A%2F%2Fwww.webofscience.com%2Fwos%2Fwoscc%2Ffull-record%2FWOS:001242760700001","View Full Record in Web of Science")</f>
        <v>View Full Record in Web of Science</v>
      </c>
      <c r="AE41" s="4"/>
    </row>
    <row r="42" spans="1:31">
      <c r="A42" s="4" t="s">
        <v>212</v>
      </c>
      <c r="B42" s="4" t="s">
        <v>541</v>
      </c>
      <c r="C42" s="4" t="s">
        <v>542</v>
      </c>
      <c r="D42" s="4" t="s">
        <v>543</v>
      </c>
      <c r="E42" s="4" t="s">
        <v>544</v>
      </c>
      <c r="F42" s="4" t="s">
        <v>545</v>
      </c>
      <c r="G42" s="4" t="s">
        <v>546</v>
      </c>
      <c r="H42" s="4" t="s">
        <v>547</v>
      </c>
      <c r="I42" s="4">
        <v>2024</v>
      </c>
      <c r="J42" s="4">
        <v>487</v>
      </c>
      <c r="K42" s="4" t="s">
        <v>220</v>
      </c>
      <c r="L42" s="4" t="s">
        <v>220</v>
      </c>
      <c r="M42" s="4" t="s">
        <v>220</v>
      </c>
      <c r="N42" s="4">
        <v>144216</v>
      </c>
      <c r="O42" s="4" t="s">
        <v>548</v>
      </c>
      <c r="P42" s="4" t="str">
        <f>HYPERLINK("http://dx.doi.org/10.1016/j.electacta.2024.144216","http://dx.doi.org/10.1016/j.electacta.2024.144216")</f>
        <v>http://dx.doi.org/10.1016/j.electacta.2024.144216</v>
      </c>
      <c r="Q42" s="4" t="s">
        <v>220</v>
      </c>
      <c r="R42" s="4" t="s">
        <v>268</v>
      </c>
      <c r="S42" s="4" t="s">
        <v>220</v>
      </c>
      <c r="T42" s="4" t="s">
        <v>220</v>
      </c>
      <c r="U42" s="4" t="s">
        <v>220</v>
      </c>
      <c r="V42" s="4" t="s">
        <v>220</v>
      </c>
      <c r="W42" s="4" t="s">
        <v>220</v>
      </c>
      <c r="X42" s="4" t="s">
        <v>220</v>
      </c>
      <c r="Y42" s="4" t="s">
        <v>220</v>
      </c>
      <c r="Z42" s="4" t="s">
        <v>220</v>
      </c>
      <c r="AA42" s="4" t="s">
        <v>220</v>
      </c>
      <c r="AB42" s="4" t="s">
        <v>220</v>
      </c>
      <c r="AC42" s="4" t="s">
        <v>549</v>
      </c>
      <c r="AD42" s="4" t="str">
        <f>HYPERLINK("https%3A%2F%2Fwww.webofscience.com%2Fwos%2Fwoscc%2Ffull-record%2FWOS:001224959000001","View Full Record in Web of Science")</f>
        <v>View Full Record in Web of Science</v>
      </c>
      <c r="AE42" s="4"/>
    </row>
    <row r="43" spans="1:31">
      <c r="A43" s="4" t="s">
        <v>212</v>
      </c>
      <c r="B43" s="4" t="s">
        <v>550</v>
      </c>
      <c r="C43" s="4" t="s">
        <v>551</v>
      </c>
      <c r="D43" s="4" t="s">
        <v>552</v>
      </c>
      <c r="E43" s="4" t="s">
        <v>553</v>
      </c>
      <c r="F43" s="4" t="s">
        <v>554</v>
      </c>
      <c r="G43" s="4" t="s">
        <v>220</v>
      </c>
      <c r="H43" s="4" t="s">
        <v>555</v>
      </c>
      <c r="I43" s="4">
        <v>2024</v>
      </c>
      <c r="J43" s="4">
        <v>14</v>
      </c>
      <c r="K43" s="4">
        <v>1</v>
      </c>
      <c r="L43" s="4" t="s">
        <v>220</v>
      </c>
      <c r="M43" s="4" t="s">
        <v>220</v>
      </c>
      <c r="N43" s="4">
        <v>14090</v>
      </c>
      <c r="O43" s="4" t="s">
        <v>556</v>
      </c>
      <c r="P43" s="4" t="str">
        <f>HYPERLINK("http://dx.doi.org/10.1038/s41598-024-64877-w","http://dx.doi.org/10.1038/s41598-024-64877-w")</f>
        <v>http://dx.doi.org/10.1038/s41598-024-64877-w</v>
      </c>
      <c r="Q43" s="4" t="s">
        <v>220</v>
      </c>
      <c r="R43" s="4" t="s">
        <v>220</v>
      </c>
      <c r="S43" s="4" t="s">
        <v>220</v>
      </c>
      <c r="T43" s="4" t="s">
        <v>220</v>
      </c>
      <c r="U43" s="4" t="s">
        <v>220</v>
      </c>
      <c r="V43" s="4" t="s">
        <v>220</v>
      </c>
      <c r="W43" s="4" t="s">
        <v>220</v>
      </c>
      <c r="X43" s="4">
        <v>38890328</v>
      </c>
      <c r="Y43" s="4" t="s">
        <v>220</v>
      </c>
      <c r="Z43" s="4" t="s">
        <v>220</v>
      </c>
      <c r="AA43" s="4" t="s">
        <v>220</v>
      </c>
      <c r="AB43" s="4" t="s">
        <v>220</v>
      </c>
      <c r="AC43" s="4" t="s">
        <v>557</v>
      </c>
      <c r="AD43" s="4" t="str">
        <f>HYPERLINK("https%3A%2F%2Fwww.webofscience.com%2Fwos%2Fwoscc%2Ffull-record%2FWOS:001314381900090","View Full Record in Web of Science")</f>
        <v>View Full Record in Web of Science</v>
      </c>
      <c r="AE43" s="4"/>
    </row>
    <row r="44" spans="1:31">
      <c r="A44" s="4" t="s">
        <v>212</v>
      </c>
      <c r="B44" s="4" t="s">
        <v>558</v>
      </c>
      <c r="C44" s="4" t="s">
        <v>559</v>
      </c>
      <c r="D44" s="4" t="s">
        <v>560</v>
      </c>
      <c r="E44" s="4" t="s">
        <v>561</v>
      </c>
      <c r="F44" s="4" t="s">
        <v>562</v>
      </c>
      <c r="G44" s="4" t="s">
        <v>563</v>
      </c>
      <c r="H44" s="4" t="s">
        <v>498</v>
      </c>
      <c r="I44" s="4">
        <v>2025</v>
      </c>
      <c r="J44" s="4">
        <v>151</v>
      </c>
      <c r="K44" s="4" t="s">
        <v>220</v>
      </c>
      <c r="L44" s="4">
        <v>187</v>
      </c>
      <c r="M44" s="4">
        <v>199</v>
      </c>
      <c r="N44" s="4" t="s">
        <v>220</v>
      </c>
      <c r="O44" s="4" t="s">
        <v>564</v>
      </c>
      <c r="P44" s="4" t="str">
        <f>HYPERLINK("http://dx.doi.org/10.1016/j.jes.2024.02.029","http://dx.doi.org/10.1016/j.jes.2024.02.029")</f>
        <v>http://dx.doi.org/10.1016/j.jes.2024.02.029</v>
      </c>
      <c r="Q44" s="4" t="s">
        <v>220</v>
      </c>
      <c r="R44" s="4" t="s">
        <v>268</v>
      </c>
      <c r="S44" s="4" t="s">
        <v>220</v>
      </c>
      <c r="T44" s="4" t="s">
        <v>220</v>
      </c>
      <c r="U44" s="4" t="s">
        <v>220</v>
      </c>
      <c r="V44" s="4" t="s">
        <v>220</v>
      </c>
      <c r="W44" s="4" t="s">
        <v>220</v>
      </c>
      <c r="X44" s="4">
        <v>39481932</v>
      </c>
      <c r="Y44" s="4" t="s">
        <v>220</v>
      </c>
      <c r="Z44" s="4" t="s">
        <v>220</v>
      </c>
      <c r="AA44" s="4" t="s">
        <v>220</v>
      </c>
      <c r="AB44" s="4" t="s">
        <v>220</v>
      </c>
      <c r="AC44" s="4" t="s">
        <v>565</v>
      </c>
      <c r="AD44" s="4" t="str">
        <f>HYPERLINK("https%3A%2F%2Fwww.webofscience.com%2Fwos%2Fwoscc%2Ffull-record%2FWOS:001233718500001","View Full Record in Web of Science")</f>
        <v>View Full Record in Web of Science</v>
      </c>
      <c r="AE44" s="4"/>
    </row>
    <row r="45" spans="1:31">
      <c r="A45" s="4" t="s">
        <v>212</v>
      </c>
      <c r="B45" s="4" t="s">
        <v>566</v>
      </c>
      <c r="C45" s="4" t="s">
        <v>567</v>
      </c>
      <c r="D45" s="4" t="s">
        <v>568</v>
      </c>
      <c r="E45" s="4" t="s">
        <v>569</v>
      </c>
      <c r="F45" s="4" t="s">
        <v>570</v>
      </c>
      <c r="G45" s="4" t="s">
        <v>220</v>
      </c>
      <c r="H45" s="4" t="s">
        <v>571</v>
      </c>
      <c r="I45" s="4">
        <v>2024</v>
      </c>
      <c r="J45" s="4">
        <v>24</v>
      </c>
      <c r="K45" s="4">
        <v>1</v>
      </c>
      <c r="L45" s="4" t="s">
        <v>220</v>
      </c>
      <c r="M45" s="4" t="s">
        <v>220</v>
      </c>
      <c r="N45" s="4">
        <v>360</v>
      </c>
      <c r="O45" s="4" t="s">
        <v>572</v>
      </c>
      <c r="P45" s="4" t="str">
        <f>HYPERLINK("http://dx.doi.org/10.1186/s12870-024-05076-7","http://dx.doi.org/10.1186/s12870-024-05076-7")</f>
        <v>http://dx.doi.org/10.1186/s12870-024-05076-7</v>
      </c>
      <c r="Q45" s="4" t="s">
        <v>220</v>
      </c>
      <c r="R45" s="4" t="s">
        <v>220</v>
      </c>
      <c r="S45" s="4" t="s">
        <v>220</v>
      </c>
      <c r="T45" s="4" t="s">
        <v>220</v>
      </c>
      <c r="U45" s="4" t="s">
        <v>220</v>
      </c>
      <c r="V45" s="4" t="s">
        <v>220</v>
      </c>
      <c r="W45" s="4" t="s">
        <v>220</v>
      </c>
      <c r="X45" s="4">
        <v>38698342</v>
      </c>
      <c r="Y45" s="4" t="s">
        <v>220</v>
      </c>
      <c r="Z45" s="4" t="s">
        <v>220</v>
      </c>
      <c r="AA45" s="4" t="s">
        <v>220</v>
      </c>
      <c r="AB45" s="4" t="s">
        <v>220</v>
      </c>
      <c r="AC45" s="4" t="s">
        <v>573</v>
      </c>
      <c r="AD45" s="4" t="str">
        <f>HYPERLINK("https%3A%2F%2Fwww.webofscience.com%2Fwos%2Fwoscc%2Ffull-record%2FWOS:001225945000002","View Full Record in Web of Science")</f>
        <v>View Full Record in Web of Science</v>
      </c>
      <c r="AE45" s="4"/>
    </row>
    <row r="46" spans="1:31">
      <c r="A46" s="4" t="s">
        <v>212</v>
      </c>
      <c r="B46" s="4" t="s">
        <v>574</v>
      </c>
      <c r="C46" s="4" t="s">
        <v>575</v>
      </c>
      <c r="D46" s="4" t="s">
        <v>576</v>
      </c>
      <c r="E46" s="4" t="s">
        <v>374</v>
      </c>
      <c r="F46" s="4" t="s">
        <v>375</v>
      </c>
      <c r="G46" s="4" t="s">
        <v>220</v>
      </c>
      <c r="H46" s="4" t="s">
        <v>577</v>
      </c>
      <c r="I46" s="4">
        <v>2024</v>
      </c>
      <c r="J46" s="4">
        <v>11</v>
      </c>
      <c r="K46" s="4" t="s">
        <v>220</v>
      </c>
      <c r="L46" s="4" t="s">
        <v>220</v>
      </c>
      <c r="M46" s="4" t="s">
        <v>220</v>
      </c>
      <c r="N46" s="4">
        <v>1421349</v>
      </c>
      <c r="O46" s="4" t="s">
        <v>578</v>
      </c>
      <c r="P46" s="4" t="str">
        <f>HYPERLINK("http://dx.doi.org/10.3389/fmats.2024.1421349","http://dx.doi.org/10.3389/fmats.2024.1421349")</f>
        <v>http://dx.doi.org/10.3389/fmats.2024.1421349</v>
      </c>
      <c r="Q46" s="4" t="s">
        <v>220</v>
      </c>
      <c r="R46" s="4" t="s">
        <v>220</v>
      </c>
      <c r="S46" s="4" t="s">
        <v>220</v>
      </c>
      <c r="T46" s="4" t="s">
        <v>220</v>
      </c>
      <c r="U46" s="4" t="s">
        <v>220</v>
      </c>
      <c r="V46" s="4" t="s">
        <v>220</v>
      </c>
      <c r="W46" s="4" t="s">
        <v>220</v>
      </c>
      <c r="X46" s="4" t="s">
        <v>220</v>
      </c>
      <c r="Y46" s="4" t="s">
        <v>220</v>
      </c>
      <c r="Z46" s="4" t="s">
        <v>220</v>
      </c>
      <c r="AA46" s="4" t="s">
        <v>220</v>
      </c>
      <c r="AB46" s="4" t="s">
        <v>220</v>
      </c>
      <c r="AC46" s="4" t="s">
        <v>579</v>
      </c>
      <c r="AD46" s="4" t="str">
        <f>HYPERLINK("https%3A%2F%2Fwww.webofscience.com%2Fwos%2Fwoscc%2Ffull-record%2FWOS:001253600900001","View Full Record in Web of Science")</f>
        <v>View Full Record in Web of Science</v>
      </c>
      <c r="AE46" s="4"/>
    </row>
    <row r="47" spans="1:31">
      <c r="A47" s="4" t="s">
        <v>212</v>
      </c>
      <c r="B47" s="4" t="s">
        <v>580</v>
      </c>
      <c r="C47" s="4" t="s">
        <v>581</v>
      </c>
      <c r="D47" s="4" t="s">
        <v>582</v>
      </c>
      <c r="E47" s="4" t="s">
        <v>553</v>
      </c>
      <c r="F47" s="4" t="s">
        <v>554</v>
      </c>
      <c r="G47" s="4" t="s">
        <v>220</v>
      </c>
      <c r="H47" s="4" t="s">
        <v>508</v>
      </c>
      <c r="I47" s="4">
        <v>2024</v>
      </c>
      <c r="J47" s="4">
        <v>14</v>
      </c>
      <c r="K47" s="4">
        <v>1</v>
      </c>
      <c r="L47" s="4" t="s">
        <v>220</v>
      </c>
      <c r="M47" s="4" t="s">
        <v>220</v>
      </c>
      <c r="N47" s="4">
        <v>11614</v>
      </c>
      <c r="O47" s="4" t="s">
        <v>583</v>
      </c>
      <c r="P47" s="4" t="str">
        <f>HYPERLINK("http://dx.doi.org/10.1038/s41598-024-61398-4","http://dx.doi.org/10.1038/s41598-024-61398-4")</f>
        <v>http://dx.doi.org/10.1038/s41598-024-61398-4</v>
      </c>
      <c r="Q47" s="4" t="s">
        <v>220</v>
      </c>
      <c r="R47" s="4" t="s">
        <v>220</v>
      </c>
      <c r="S47" s="4" t="s">
        <v>220</v>
      </c>
      <c r="T47" s="4" t="s">
        <v>220</v>
      </c>
      <c r="U47" s="4" t="s">
        <v>220</v>
      </c>
      <c r="V47" s="4" t="s">
        <v>220</v>
      </c>
      <c r="W47" s="4" t="s">
        <v>220</v>
      </c>
      <c r="X47" s="4">
        <v>38773137</v>
      </c>
      <c r="Y47" s="4" t="s">
        <v>220</v>
      </c>
      <c r="Z47" s="4" t="s">
        <v>220</v>
      </c>
      <c r="AA47" s="4" t="s">
        <v>220</v>
      </c>
      <c r="AB47" s="4" t="s">
        <v>220</v>
      </c>
      <c r="AC47" s="4" t="s">
        <v>584</v>
      </c>
      <c r="AD47" s="4" t="str">
        <f>HYPERLINK("https%3A%2F%2Fwww.webofscience.com%2Fwos%2Fwoscc%2Ffull-record%2FWOS:001229023500045","View Full Record in Web of Science")</f>
        <v>View Full Record in Web of Science</v>
      </c>
      <c r="AE47" s="4"/>
    </row>
    <row r="48" spans="1:31">
      <c r="A48" s="4" t="s">
        <v>212</v>
      </c>
      <c r="B48" s="4" t="s">
        <v>585</v>
      </c>
      <c r="C48" s="4" t="s">
        <v>586</v>
      </c>
      <c r="D48" s="4" t="s">
        <v>587</v>
      </c>
      <c r="E48" s="4" t="s">
        <v>588</v>
      </c>
      <c r="F48" s="4" t="s">
        <v>220</v>
      </c>
      <c r="G48" s="4" t="s">
        <v>589</v>
      </c>
      <c r="H48" s="4" t="s">
        <v>284</v>
      </c>
      <c r="I48" s="4">
        <v>2024</v>
      </c>
      <c r="J48" s="4">
        <v>13</v>
      </c>
      <c r="K48" s="4">
        <v>4</v>
      </c>
      <c r="L48" s="4" t="s">
        <v>220</v>
      </c>
      <c r="M48" s="4" t="s">
        <v>220</v>
      </c>
      <c r="N48" s="4">
        <v>254</v>
      </c>
      <c r="O48" s="4" t="s">
        <v>590</v>
      </c>
      <c r="P48" s="4" t="str">
        <f>HYPERLINK("http://dx.doi.org/10.3390/axioms13040254","http://dx.doi.org/10.3390/axioms13040254")</f>
        <v>http://dx.doi.org/10.3390/axioms13040254</v>
      </c>
      <c r="Q48" s="4" t="s">
        <v>220</v>
      </c>
      <c r="R48" s="4" t="s">
        <v>220</v>
      </c>
      <c r="S48" s="4" t="s">
        <v>220</v>
      </c>
      <c r="T48" s="4" t="s">
        <v>220</v>
      </c>
      <c r="U48" s="4" t="s">
        <v>220</v>
      </c>
      <c r="V48" s="4" t="s">
        <v>220</v>
      </c>
      <c r="W48" s="4" t="s">
        <v>220</v>
      </c>
      <c r="X48" s="4" t="s">
        <v>220</v>
      </c>
      <c r="Y48" s="4" t="s">
        <v>220</v>
      </c>
      <c r="Z48" s="4" t="s">
        <v>220</v>
      </c>
      <c r="AA48" s="4" t="s">
        <v>220</v>
      </c>
      <c r="AB48" s="4" t="s">
        <v>220</v>
      </c>
      <c r="AC48" s="4" t="s">
        <v>591</v>
      </c>
      <c r="AD48" s="4" t="str">
        <f>HYPERLINK("https%3A%2F%2Fwww.webofscience.com%2Fwos%2Fwoscc%2Ffull-record%2FWOS:001210532600001","View Full Record in Web of Science")</f>
        <v>View Full Record in Web of Science</v>
      </c>
      <c r="AE48" s="4"/>
    </row>
    <row r="49" spans="1:31">
      <c r="A49" s="4" t="s">
        <v>212</v>
      </c>
      <c r="B49" s="4" t="s">
        <v>592</v>
      </c>
      <c r="C49" s="4" t="s">
        <v>593</v>
      </c>
      <c r="D49" s="4" t="s">
        <v>594</v>
      </c>
      <c r="E49" s="4" t="s">
        <v>595</v>
      </c>
      <c r="F49" s="4" t="s">
        <v>596</v>
      </c>
      <c r="G49" s="4" t="s">
        <v>597</v>
      </c>
      <c r="H49" s="4" t="s">
        <v>598</v>
      </c>
      <c r="I49" s="4">
        <v>2024</v>
      </c>
      <c r="J49" s="4">
        <v>278</v>
      </c>
      <c r="K49" s="4" t="s">
        <v>220</v>
      </c>
      <c r="L49" s="4" t="s">
        <v>220</v>
      </c>
      <c r="M49" s="4" t="s">
        <v>220</v>
      </c>
      <c r="N49" s="4">
        <v>116413</v>
      </c>
      <c r="O49" s="4" t="s">
        <v>599</v>
      </c>
      <c r="P49" s="4" t="str">
        <f>HYPERLINK("http://dx.doi.org/10.1016/j.ecoenv.2024.116413","http://dx.doi.org/10.1016/j.ecoenv.2024.116413")</f>
        <v>http://dx.doi.org/10.1016/j.ecoenv.2024.116413</v>
      </c>
      <c r="Q49" s="4" t="s">
        <v>220</v>
      </c>
      <c r="R49" s="4" t="s">
        <v>222</v>
      </c>
      <c r="S49" s="4" t="s">
        <v>220</v>
      </c>
      <c r="T49" s="4" t="s">
        <v>220</v>
      </c>
      <c r="U49" s="4" t="s">
        <v>220</v>
      </c>
      <c r="V49" s="4" t="s">
        <v>220</v>
      </c>
      <c r="W49" s="4" t="s">
        <v>220</v>
      </c>
      <c r="X49" s="4">
        <v>38728942</v>
      </c>
      <c r="Y49" s="4" t="s">
        <v>220</v>
      </c>
      <c r="Z49" s="4" t="s">
        <v>220</v>
      </c>
      <c r="AA49" s="4" t="s">
        <v>220</v>
      </c>
      <c r="AB49" s="4" t="s">
        <v>220</v>
      </c>
      <c r="AC49" s="4" t="s">
        <v>600</v>
      </c>
      <c r="AD49" s="4" t="str">
        <f>HYPERLINK("https%3A%2F%2Fwww.webofscience.com%2Fwos%2Fwoscc%2Ffull-record%2FWOS:001240331400001","View Full Record in Web of Science")</f>
        <v>View Full Record in Web of Science</v>
      </c>
      <c r="AE49" s="4"/>
    </row>
    <row r="50" spans="1:31">
      <c r="A50" s="4" t="s">
        <v>212</v>
      </c>
      <c r="B50" s="4" t="s">
        <v>601</v>
      </c>
      <c r="C50" s="4" t="s">
        <v>602</v>
      </c>
      <c r="D50" s="4" t="s">
        <v>603</v>
      </c>
      <c r="E50" s="4" t="s">
        <v>604</v>
      </c>
      <c r="F50" s="4" t="s">
        <v>605</v>
      </c>
      <c r="G50" s="4" t="s">
        <v>606</v>
      </c>
      <c r="H50" s="4" t="s">
        <v>275</v>
      </c>
      <c r="I50" s="4">
        <v>2024</v>
      </c>
      <c r="J50" s="4">
        <v>216</v>
      </c>
      <c r="K50" s="4" t="s">
        <v>220</v>
      </c>
      <c r="L50" s="4" t="s">
        <v>220</v>
      </c>
      <c r="M50" s="4" t="s">
        <v>220</v>
      </c>
      <c r="N50" s="4">
        <v>108931</v>
      </c>
      <c r="O50" s="4" t="s">
        <v>607</v>
      </c>
      <c r="P50" s="4" t="str">
        <f>HYPERLINK("http://dx.doi.org/10.1016/j.sse.2024.108931","http://dx.doi.org/10.1016/j.sse.2024.108931")</f>
        <v>http://dx.doi.org/10.1016/j.sse.2024.108931</v>
      </c>
      <c r="Q50" s="4" t="s">
        <v>220</v>
      </c>
      <c r="R50" s="4" t="s">
        <v>268</v>
      </c>
      <c r="S50" s="4" t="s">
        <v>220</v>
      </c>
      <c r="T50" s="4" t="s">
        <v>220</v>
      </c>
      <c r="U50" s="4" t="s">
        <v>220</v>
      </c>
      <c r="V50" s="4" t="s">
        <v>220</v>
      </c>
      <c r="W50" s="4" t="s">
        <v>220</v>
      </c>
      <c r="X50" s="4" t="s">
        <v>220</v>
      </c>
      <c r="Y50" s="4" t="s">
        <v>220</v>
      </c>
      <c r="Z50" s="4" t="s">
        <v>220</v>
      </c>
      <c r="AA50" s="4" t="s">
        <v>220</v>
      </c>
      <c r="AB50" s="4" t="s">
        <v>220</v>
      </c>
      <c r="AC50" s="4" t="s">
        <v>608</v>
      </c>
      <c r="AD50" s="4" t="str">
        <f>HYPERLINK("https%3A%2F%2Fwww.webofscience.com%2Fwos%2Fwoscc%2Ffull-record%2FWOS:001222331500001","View Full Record in Web of Science")</f>
        <v>View Full Record in Web of Science</v>
      </c>
      <c r="AE50" s="4"/>
    </row>
    <row r="51" spans="1:31">
      <c r="A51" s="4" t="s">
        <v>212</v>
      </c>
      <c r="B51" s="4" t="s">
        <v>609</v>
      </c>
      <c r="C51" s="4" t="s">
        <v>610</v>
      </c>
      <c r="D51" s="4" t="s">
        <v>611</v>
      </c>
      <c r="E51" s="4" t="s">
        <v>612</v>
      </c>
      <c r="F51" s="4" t="s">
        <v>613</v>
      </c>
      <c r="G51" s="4" t="s">
        <v>614</v>
      </c>
      <c r="H51" s="4" t="s">
        <v>219</v>
      </c>
      <c r="I51" s="4">
        <v>2024</v>
      </c>
      <c r="J51" s="4">
        <v>17</v>
      </c>
      <c r="K51" s="4">
        <v>9</v>
      </c>
      <c r="L51" s="4" t="s">
        <v>220</v>
      </c>
      <c r="M51" s="4" t="s">
        <v>220</v>
      </c>
      <c r="N51" s="4">
        <v>105863</v>
      </c>
      <c r="O51" s="4" t="s">
        <v>615</v>
      </c>
      <c r="P51" s="4" t="str">
        <f>HYPERLINK("http://dx.doi.org/10.1016/j.arabjc.2024.105863","http://dx.doi.org/10.1016/j.arabjc.2024.105863")</f>
        <v>http://dx.doi.org/10.1016/j.arabjc.2024.105863</v>
      </c>
      <c r="Q51" s="4" t="s">
        <v>220</v>
      </c>
      <c r="R51" s="4" t="s">
        <v>302</v>
      </c>
      <c r="S51" s="4" t="s">
        <v>220</v>
      </c>
      <c r="T51" s="4" t="s">
        <v>220</v>
      </c>
      <c r="U51" s="4" t="s">
        <v>220</v>
      </c>
      <c r="V51" s="4" t="s">
        <v>220</v>
      </c>
      <c r="W51" s="4" t="s">
        <v>220</v>
      </c>
      <c r="X51" s="4" t="s">
        <v>220</v>
      </c>
      <c r="Y51" s="4" t="s">
        <v>220</v>
      </c>
      <c r="Z51" s="4" t="s">
        <v>220</v>
      </c>
      <c r="AA51" s="4" t="s">
        <v>220</v>
      </c>
      <c r="AB51" s="4" t="s">
        <v>220</v>
      </c>
      <c r="AC51" s="4" t="s">
        <v>616</v>
      </c>
      <c r="AD51" s="4" t="str">
        <f>HYPERLINK("https%3A%2F%2Fwww.webofscience.com%2Fwos%2Fwoscc%2Ffull-record%2FWOS:001257609700001","View Full Record in Web of Science")</f>
        <v>View Full Record in Web of Science</v>
      </c>
      <c r="AE51" s="4"/>
    </row>
    <row r="52" spans="1:31">
      <c r="A52" s="4" t="s">
        <v>212</v>
      </c>
      <c r="B52" s="4" t="s">
        <v>617</v>
      </c>
      <c r="C52" s="4" t="s">
        <v>618</v>
      </c>
      <c r="D52" s="4" t="s">
        <v>619</v>
      </c>
      <c r="E52" s="4" t="s">
        <v>620</v>
      </c>
      <c r="F52" s="4" t="s">
        <v>220</v>
      </c>
      <c r="G52" s="4" t="s">
        <v>621</v>
      </c>
      <c r="H52" s="4" t="s">
        <v>498</v>
      </c>
      <c r="I52" s="4">
        <v>2024</v>
      </c>
      <c r="J52" s="4">
        <v>17</v>
      </c>
      <c r="K52" s="4">
        <v>9</v>
      </c>
      <c r="L52" s="4" t="s">
        <v>220</v>
      </c>
      <c r="M52" s="4" t="s">
        <v>220</v>
      </c>
      <c r="N52" s="4">
        <v>2012</v>
      </c>
      <c r="O52" s="4" t="s">
        <v>622</v>
      </c>
      <c r="P52" s="4" t="str">
        <f>HYPERLINK("http://dx.doi.org/10.3390/ma17092012","http://dx.doi.org/10.3390/ma17092012")</f>
        <v>http://dx.doi.org/10.3390/ma17092012</v>
      </c>
      <c r="Q52" s="4" t="s">
        <v>220</v>
      </c>
      <c r="R52" s="4" t="s">
        <v>220</v>
      </c>
      <c r="S52" s="4" t="s">
        <v>220</v>
      </c>
      <c r="T52" s="4" t="s">
        <v>220</v>
      </c>
      <c r="U52" s="4" t="s">
        <v>220</v>
      </c>
      <c r="V52" s="4" t="s">
        <v>220</v>
      </c>
      <c r="W52" s="4" t="s">
        <v>220</v>
      </c>
      <c r="X52" s="4">
        <v>38730819</v>
      </c>
      <c r="Y52" s="4" t="s">
        <v>220</v>
      </c>
      <c r="Z52" s="4" t="s">
        <v>220</v>
      </c>
      <c r="AA52" s="4" t="s">
        <v>220</v>
      </c>
      <c r="AB52" s="4" t="s">
        <v>220</v>
      </c>
      <c r="AC52" s="4" t="s">
        <v>623</v>
      </c>
      <c r="AD52" s="4" t="str">
        <f>HYPERLINK("https%3A%2F%2Fwww.webofscience.com%2Fwos%2Fwoscc%2Ffull-record%2FWOS:001221551700001","View Full Record in Web of Science")</f>
        <v>View Full Record in Web of Science</v>
      </c>
      <c r="AE52" s="4"/>
    </row>
    <row r="53" spans="1:31">
      <c r="A53" s="4" t="s">
        <v>212</v>
      </c>
      <c r="B53" s="4" t="s">
        <v>624</v>
      </c>
      <c r="C53" s="4" t="s">
        <v>625</v>
      </c>
      <c r="D53" s="4" t="s">
        <v>626</v>
      </c>
      <c r="E53" s="4" t="s">
        <v>627</v>
      </c>
      <c r="F53" s="4" t="s">
        <v>628</v>
      </c>
      <c r="G53" s="4" t="s">
        <v>629</v>
      </c>
      <c r="H53" s="4" t="s">
        <v>630</v>
      </c>
      <c r="I53" s="4">
        <v>2024</v>
      </c>
      <c r="J53" s="4">
        <v>465</v>
      </c>
      <c r="K53" s="4" t="s">
        <v>220</v>
      </c>
      <c r="L53" s="4" t="s">
        <v>220</v>
      </c>
      <c r="M53" s="4" t="s">
        <v>220</v>
      </c>
      <c r="N53" s="4">
        <v>142780</v>
      </c>
      <c r="O53" s="4" t="s">
        <v>631</v>
      </c>
      <c r="P53" s="4" t="str">
        <f>HYPERLINK("http://dx.doi.org/10.1016/j.jclepro.2024.142780","http://dx.doi.org/10.1016/j.jclepro.2024.142780")</f>
        <v>http://dx.doi.org/10.1016/j.jclepro.2024.142780</v>
      </c>
      <c r="Q53" s="4" t="s">
        <v>220</v>
      </c>
      <c r="R53" s="4" t="s">
        <v>302</v>
      </c>
      <c r="S53" s="4" t="s">
        <v>220</v>
      </c>
      <c r="T53" s="4" t="s">
        <v>220</v>
      </c>
      <c r="U53" s="4" t="s">
        <v>220</v>
      </c>
      <c r="V53" s="4" t="s">
        <v>220</v>
      </c>
      <c r="W53" s="4" t="s">
        <v>220</v>
      </c>
      <c r="X53" s="4" t="s">
        <v>220</v>
      </c>
      <c r="Y53" s="4" t="s">
        <v>220</v>
      </c>
      <c r="Z53" s="4" t="s">
        <v>220</v>
      </c>
      <c r="AA53" s="4" t="s">
        <v>220</v>
      </c>
      <c r="AB53" s="4" t="s">
        <v>220</v>
      </c>
      <c r="AC53" s="4" t="s">
        <v>632</v>
      </c>
      <c r="AD53" s="4" t="str">
        <f>HYPERLINK("https%3A%2F%2Fwww.webofscience.com%2Fwos%2Fwoscc%2Ffull-record%2FWOS:001253638400001","View Full Record in Web of Science")</f>
        <v>View Full Record in Web of Science</v>
      </c>
      <c r="AE53" s="4"/>
    </row>
    <row r="54" spans="1:31">
      <c r="A54" s="4" t="s">
        <v>212</v>
      </c>
      <c r="B54" s="4" t="s">
        <v>633</v>
      </c>
      <c r="C54" s="4" t="s">
        <v>634</v>
      </c>
      <c r="D54" s="4" t="s">
        <v>635</v>
      </c>
      <c r="E54" s="4" t="s">
        <v>636</v>
      </c>
      <c r="F54" s="4" t="s">
        <v>637</v>
      </c>
      <c r="G54" s="4" t="s">
        <v>220</v>
      </c>
      <c r="H54" s="4" t="s">
        <v>638</v>
      </c>
      <c r="I54" s="4">
        <v>2024</v>
      </c>
      <c r="J54" s="4">
        <v>18</v>
      </c>
      <c r="K54" s="4" t="s">
        <v>220</v>
      </c>
      <c r="L54" s="4" t="s">
        <v>220</v>
      </c>
      <c r="M54" s="4" t="s">
        <v>220</v>
      </c>
      <c r="N54" s="4">
        <v>1269153</v>
      </c>
      <c r="O54" s="4" t="s">
        <v>639</v>
      </c>
      <c r="P54" s="4" t="str">
        <f>HYPERLINK("http://dx.doi.org/10.3389/fnhum.2024.1269153","http://dx.doi.org/10.3389/fnhum.2024.1269153")</f>
        <v>http://dx.doi.org/10.3389/fnhum.2024.1269153</v>
      </c>
      <c r="Q54" s="4" t="s">
        <v>220</v>
      </c>
      <c r="R54" s="4" t="s">
        <v>220</v>
      </c>
      <c r="S54" s="4" t="s">
        <v>220</v>
      </c>
      <c r="T54" s="4" t="s">
        <v>220</v>
      </c>
      <c r="U54" s="4" t="s">
        <v>220</v>
      </c>
      <c r="V54" s="4" t="s">
        <v>220</v>
      </c>
      <c r="W54" s="4" t="s">
        <v>220</v>
      </c>
      <c r="X54" s="4">
        <v>38911227</v>
      </c>
      <c r="Y54" s="4" t="s">
        <v>220</v>
      </c>
      <c r="Z54" s="4" t="s">
        <v>220</v>
      </c>
      <c r="AA54" s="4" t="s">
        <v>220</v>
      </c>
      <c r="AB54" s="4" t="s">
        <v>220</v>
      </c>
      <c r="AC54" s="4" t="s">
        <v>640</v>
      </c>
      <c r="AD54" s="4" t="str">
        <f>HYPERLINK("https%3A%2F%2Fwww.webofscience.com%2Fwos%2Fwoscc%2Ffull-record%2FWOS:001250818600001","View Full Record in Web of Science")</f>
        <v>View Full Record in Web of Science</v>
      </c>
      <c r="AE54" s="4"/>
    </row>
    <row r="55" spans="1:31">
      <c r="A55" s="4" t="s">
        <v>212</v>
      </c>
      <c r="B55" s="4" t="s">
        <v>641</v>
      </c>
      <c r="C55" s="4" t="s">
        <v>642</v>
      </c>
      <c r="D55" s="4" t="s">
        <v>643</v>
      </c>
      <c r="E55" s="4" t="s">
        <v>644</v>
      </c>
      <c r="F55" s="4" t="s">
        <v>645</v>
      </c>
      <c r="G55" s="4" t="s">
        <v>646</v>
      </c>
      <c r="H55" s="4" t="s">
        <v>647</v>
      </c>
      <c r="I55" s="4">
        <v>2024</v>
      </c>
      <c r="J55" s="4">
        <v>252</v>
      </c>
      <c r="K55" s="4" t="s">
        <v>220</v>
      </c>
      <c r="L55" s="4" t="s">
        <v>220</v>
      </c>
      <c r="M55" s="4" t="s">
        <v>220</v>
      </c>
      <c r="N55" s="4">
        <v>118904</v>
      </c>
      <c r="O55" s="4" t="s">
        <v>648</v>
      </c>
      <c r="P55" s="4" t="str">
        <f>HYPERLINK("http://dx.doi.org/10.1016/j.envres.2024.118904","http://dx.doi.org/10.1016/j.envres.2024.118904")</f>
        <v>http://dx.doi.org/10.1016/j.envres.2024.118904</v>
      </c>
      <c r="Q55" s="4" t="s">
        <v>220</v>
      </c>
      <c r="R55" s="4" t="s">
        <v>268</v>
      </c>
      <c r="S55" s="4" t="s">
        <v>220</v>
      </c>
      <c r="T55" s="4" t="s">
        <v>220</v>
      </c>
      <c r="U55" s="4" t="s">
        <v>220</v>
      </c>
      <c r="V55" s="4" t="s">
        <v>220</v>
      </c>
      <c r="W55" s="4" t="s">
        <v>220</v>
      </c>
      <c r="X55" s="4">
        <v>38614203</v>
      </c>
      <c r="Y55" s="4" t="s">
        <v>220</v>
      </c>
      <c r="Z55" s="4" t="s">
        <v>220</v>
      </c>
      <c r="AA55" s="4" t="s">
        <v>220</v>
      </c>
      <c r="AB55" s="4" t="s">
        <v>220</v>
      </c>
      <c r="AC55" s="4" t="s">
        <v>649</v>
      </c>
      <c r="AD55" s="4" t="str">
        <f>HYPERLINK("https%3A%2F%2Fwww.webofscience.com%2Fwos%2Fwoscc%2Ffull-record%2FWOS:001232075900001","View Full Record in Web of Science")</f>
        <v>View Full Record in Web of Science</v>
      </c>
      <c r="AE55" s="4"/>
    </row>
    <row r="56" spans="1:31">
      <c r="A56" s="4" t="s">
        <v>212</v>
      </c>
      <c r="B56" s="4" t="s">
        <v>650</v>
      </c>
      <c r="C56" s="4" t="s">
        <v>651</v>
      </c>
      <c r="D56" s="4" t="s">
        <v>652</v>
      </c>
      <c r="E56" s="4" t="s">
        <v>653</v>
      </c>
      <c r="F56" s="4" t="s">
        <v>654</v>
      </c>
      <c r="G56" s="4" t="s">
        <v>655</v>
      </c>
      <c r="H56" s="4" t="s">
        <v>284</v>
      </c>
      <c r="I56" s="4">
        <v>2024</v>
      </c>
      <c r="J56" s="4">
        <v>23</v>
      </c>
      <c r="K56" s="4">
        <v>2</v>
      </c>
      <c r="L56" s="4" t="s">
        <v>220</v>
      </c>
      <c r="M56" s="4" t="s">
        <v>220</v>
      </c>
      <c r="N56" s="4">
        <v>84</v>
      </c>
      <c r="O56" s="4" t="s">
        <v>656</v>
      </c>
      <c r="P56" s="4" t="str">
        <f>HYPERLINK("http://dx.doi.org/10.1007/s12346-023-00942-5","http://dx.doi.org/10.1007/s12346-023-00942-5")</f>
        <v>http://dx.doi.org/10.1007/s12346-023-00942-5</v>
      </c>
      <c r="Q56" s="4" t="s">
        <v>220</v>
      </c>
      <c r="R56" s="4" t="s">
        <v>220</v>
      </c>
      <c r="S56" s="4" t="s">
        <v>220</v>
      </c>
      <c r="T56" s="4" t="s">
        <v>220</v>
      </c>
      <c r="U56" s="4" t="s">
        <v>220</v>
      </c>
      <c r="V56" s="4" t="s">
        <v>220</v>
      </c>
      <c r="W56" s="4" t="s">
        <v>220</v>
      </c>
      <c r="X56" s="4" t="s">
        <v>220</v>
      </c>
      <c r="Y56" s="4" t="s">
        <v>220</v>
      </c>
      <c r="Z56" s="4" t="s">
        <v>220</v>
      </c>
      <c r="AA56" s="4" t="s">
        <v>220</v>
      </c>
      <c r="AB56" s="4" t="s">
        <v>220</v>
      </c>
      <c r="AC56" s="4" t="s">
        <v>657</v>
      </c>
      <c r="AD56" s="4" t="str">
        <f>HYPERLINK("https%3A%2F%2Fwww.webofscience.com%2Fwos%2Fwoscc%2Ffull-record%2FWOS:001140587900001","View Full Record in Web of Science")</f>
        <v>View Full Record in Web of Science</v>
      </c>
      <c r="AE56" s="4"/>
    </row>
    <row r="57" spans="1:31">
      <c r="A57" s="4" t="s">
        <v>212</v>
      </c>
      <c r="B57" s="4" t="s">
        <v>658</v>
      </c>
      <c r="C57" s="4" t="s">
        <v>659</v>
      </c>
      <c r="D57" s="4" t="s">
        <v>660</v>
      </c>
      <c r="E57" s="4" t="s">
        <v>661</v>
      </c>
      <c r="F57" s="4" t="s">
        <v>662</v>
      </c>
      <c r="G57" s="4" t="s">
        <v>663</v>
      </c>
      <c r="H57" s="4" t="s">
        <v>426</v>
      </c>
      <c r="I57" s="4">
        <v>2024</v>
      </c>
      <c r="J57" s="4">
        <v>432</v>
      </c>
      <c r="K57" s="4" t="s">
        <v>220</v>
      </c>
      <c r="L57" s="4" t="s">
        <v>220</v>
      </c>
      <c r="M57" s="4" t="s">
        <v>220</v>
      </c>
      <c r="N57" s="4">
        <v>136626</v>
      </c>
      <c r="O57" s="4" t="s">
        <v>664</v>
      </c>
      <c r="P57" s="4" t="str">
        <f>HYPERLINK("http://dx.doi.org/10.1016/j.conbuildmat.2024.136626","http://dx.doi.org/10.1016/j.conbuildmat.2024.136626")</f>
        <v>http://dx.doi.org/10.1016/j.conbuildmat.2024.136626</v>
      </c>
      <c r="Q57" s="4" t="s">
        <v>220</v>
      </c>
      <c r="R57" s="4" t="s">
        <v>222</v>
      </c>
      <c r="S57" s="4" t="s">
        <v>220</v>
      </c>
      <c r="T57" s="4" t="s">
        <v>220</v>
      </c>
      <c r="U57" s="4" t="s">
        <v>220</v>
      </c>
      <c r="V57" s="4" t="s">
        <v>220</v>
      </c>
      <c r="W57" s="4" t="s">
        <v>220</v>
      </c>
      <c r="X57" s="4" t="s">
        <v>220</v>
      </c>
      <c r="Y57" s="4" t="s">
        <v>220</v>
      </c>
      <c r="Z57" s="4" t="s">
        <v>220</v>
      </c>
      <c r="AA57" s="4" t="s">
        <v>220</v>
      </c>
      <c r="AB57" s="4" t="s">
        <v>220</v>
      </c>
      <c r="AC57" s="4" t="s">
        <v>665</v>
      </c>
      <c r="AD57" s="4" t="str">
        <f>HYPERLINK("https%3A%2F%2Fwww.webofscience.com%2Fwos%2Fwoscc%2Ffull-record%2FWOS:001292467900001","View Full Record in Web of Science")</f>
        <v>View Full Record in Web of Science</v>
      </c>
      <c r="AE57" s="4"/>
    </row>
    <row r="58" spans="1:31">
      <c r="A58" s="4" t="s">
        <v>212</v>
      </c>
      <c r="B58" s="4" t="s">
        <v>666</v>
      </c>
      <c r="C58" s="4" t="s">
        <v>667</v>
      </c>
      <c r="D58" s="4" t="s">
        <v>668</v>
      </c>
      <c r="E58" s="4" t="s">
        <v>669</v>
      </c>
      <c r="F58" s="4" t="s">
        <v>670</v>
      </c>
      <c r="G58" s="4" t="s">
        <v>671</v>
      </c>
      <c r="H58" s="4" t="s">
        <v>284</v>
      </c>
      <c r="I58" s="4">
        <v>2024</v>
      </c>
      <c r="J58" s="4">
        <v>66</v>
      </c>
      <c r="K58" s="4">
        <v>4</v>
      </c>
      <c r="L58" s="4" t="s">
        <v>220</v>
      </c>
      <c r="M58" s="4" t="s">
        <v>220</v>
      </c>
      <c r="N58" s="4" t="s">
        <v>672</v>
      </c>
      <c r="O58" s="4" t="s">
        <v>673</v>
      </c>
      <c r="P58" s="4" t="str">
        <f>HYPERLINK("http://dx.doi.org/10.1002/mop.34150","http://dx.doi.org/10.1002/mop.34150")</f>
        <v>http://dx.doi.org/10.1002/mop.34150</v>
      </c>
      <c r="Q58" s="4" t="s">
        <v>220</v>
      </c>
      <c r="R58" s="4" t="s">
        <v>220</v>
      </c>
      <c r="S58" s="4" t="s">
        <v>220</v>
      </c>
      <c r="T58" s="4" t="s">
        <v>220</v>
      </c>
      <c r="U58" s="4" t="s">
        <v>220</v>
      </c>
      <c r="V58" s="4" t="s">
        <v>220</v>
      </c>
      <c r="W58" s="4" t="s">
        <v>220</v>
      </c>
      <c r="X58" s="4" t="s">
        <v>220</v>
      </c>
      <c r="Y58" s="4" t="s">
        <v>220</v>
      </c>
      <c r="Z58" s="4" t="s">
        <v>220</v>
      </c>
      <c r="AA58" s="4" t="s">
        <v>220</v>
      </c>
      <c r="AB58" s="4" t="s">
        <v>220</v>
      </c>
      <c r="AC58" s="4" t="s">
        <v>674</v>
      </c>
      <c r="AD58" s="4" t="str">
        <f>HYPERLINK("https%3A%2F%2Fwww.webofscience.com%2Fwos%2Fwoscc%2Ffull-record%2FWOS:001204707700001","View Full Record in Web of Science")</f>
        <v>View Full Record in Web of Science</v>
      </c>
      <c r="AE58" s="4"/>
    </row>
    <row r="59" spans="1:31">
      <c r="A59" s="4" t="s">
        <v>212</v>
      </c>
      <c r="B59" s="4" t="s">
        <v>675</v>
      </c>
      <c r="C59" s="4" t="s">
        <v>676</v>
      </c>
      <c r="D59" s="4" t="s">
        <v>677</v>
      </c>
      <c r="E59" s="4" t="s">
        <v>678</v>
      </c>
      <c r="F59" s="4" t="s">
        <v>679</v>
      </c>
      <c r="G59" s="4" t="s">
        <v>680</v>
      </c>
      <c r="H59" s="4" t="s">
        <v>647</v>
      </c>
      <c r="I59" s="4">
        <v>2024</v>
      </c>
      <c r="J59" s="4">
        <v>660</v>
      </c>
      <c r="K59" s="4" t="s">
        <v>220</v>
      </c>
      <c r="L59" s="4" t="s">
        <v>220</v>
      </c>
      <c r="M59" s="4" t="s">
        <v>220</v>
      </c>
      <c r="N59" s="4">
        <v>160013</v>
      </c>
      <c r="O59" s="4" t="s">
        <v>681</v>
      </c>
      <c r="P59" s="4" t="str">
        <f>HYPERLINK("http://dx.doi.org/10.1016/j.apsusc.2024.160013","http://dx.doi.org/10.1016/j.apsusc.2024.160013")</f>
        <v>http://dx.doi.org/10.1016/j.apsusc.2024.160013</v>
      </c>
      <c r="Q59" s="4" t="s">
        <v>220</v>
      </c>
      <c r="R59" s="4" t="s">
        <v>268</v>
      </c>
      <c r="S59" s="4" t="s">
        <v>220</v>
      </c>
      <c r="T59" s="4" t="s">
        <v>220</v>
      </c>
      <c r="U59" s="4" t="s">
        <v>220</v>
      </c>
      <c r="V59" s="4" t="s">
        <v>220</v>
      </c>
      <c r="W59" s="4" t="s">
        <v>220</v>
      </c>
      <c r="X59" s="4" t="s">
        <v>220</v>
      </c>
      <c r="Y59" s="4" t="s">
        <v>220</v>
      </c>
      <c r="Z59" s="4" t="s">
        <v>220</v>
      </c>
      <c r="AA59" s="4" t="s">
        <v>220</v>
      </c>
      <c r="AB59" s="4" t="s">
        <v>220</v>
      </c>
      <c r="AC59" s="4" t="s">
        <v>682</v>
      </c>
      <c r="AD59" s="4" t="str">
        <f>HYPERLINK("https%3A%2F%2Fwww.webofscience.com%2Fwos%2Fwoscc%2Ffull-record%2FWOS:001222059700001","View Full Record in Web of Science")</f>
        <v>View Full Record in Web of Science</v>
      </c>
      <c r="AE59" s="4"/>
    </row>
    <row r="60" spans="1:31">
      <c r="A60" s="4" t="s">
        <v>212</v>
      </c>
      <c r="B60" s="4" t="s">
        <v>683</v>
      </c>
      <c r="C60" s="4" t="s">
        <v>684</v>
      </c>
      <c r="D60" s="4" t="s">
        <v>685</v>
      </c>
      <c r="E60" s="4" t="s">
        <v>686</v>
      </c>
      <c r="F60" s="4" t="s">
        <v>687</v>
      </c>
      <c r="G60" s="4" t="s">
        <v>688</v>
      </c>
      <c r="H60" s="4" t="s">
        <v>689</v>
      </c>
      <c r="I60" s="4">
        <v>2024</v>
      </c>
      <c r="J60" s="4">
        <v>346</v>
      </c>
      <c r="K60" s="4" t="s">
        <v>220</v>
      </c>
      <c r="L60" s="4" t="s">
        <v>220</v>
      </c>
      <c r="M60" s="4" t="s">
        <v>220</v>
      </c>
      <c r="N60" s="4">
        <v>127483</v>
      </c>
      <c r="O60" s="4" t="s">
        <v>690</v>
      </c>
      <c r="P60" s="4" t="str">
        <f>HYPERLINK("http://dx.doi.org/10.1016/j.seppur.2024.127483","http://dx.doi.org/10.1016/j.seppur.2024.127483")</f>
        <v>http://dx.doi.org/10.1016/j.seppur.2024.127483</v>
      </c>
      <c r="Q60" s="4" t="s">
        <v>220</v>
      </c>
      <c r="R60" s="4" t="s">
        <v>268</v>
      </c>
      <c r="S60" s="4" t="s">
        <v>220</v>
      </c>
      <c r="T60" s="4" t="s">
        <v>220</v>
      </c>
      <c r="U60" s="4" t="s">
        <v>220</v>
      </c>
      <c r="V60" s="4" t="s">
        <v>220</v>
      </c>
      <c r="W60" s="4" t="s">
        <v>220</v>
      </c>
      <c r="X60" s="4" t="s">
        <v>220</v>
      </c>
      <c r="Y60" s="4" t="s">
        <v>220</v>
      </c>
      <c r="Z60" s="4" t="s">
        <v>220</v>
      </c>
      <c r="AA60" s="4" t="s">
        <v>220</v>
      </c>
      <c r="AB60" s="4" t="s">
        <v>220</v>
      </c>
      <c r="AC60" s="4" t="s">
        <v>691</v>
      </c>
      <c r="AD60" s="4" t="str">
        <f>HYPERLINK("https%3A%2F%2Fwww.webofscience.com%2Fwos%2Fwoscc%2Ffull-record%2FWOS:001231565300001","View Full Record in Web of Science")</f>
        <v>View Full Record in Web of Science</v>
      </c>
      <c r="AE60" s="4"/>
    </row>
    <row r="61" spans="1:31">
      <c r="A61" s="4" t="s">
        <v>212</v>
      </c>
      <c r="B61" s="4" t="s">
        <v>692</v>
      </c>
      <c r="C61" s="4" t="s">
        <v>693</v>
      </c>
      <c r="D61" s="4" t="s">
        <v>694</v>
      </c>
      <c r="E61" s="4" t="s">
        <v>695</v>
      </c>
      <c r="F61" s="4" t="s">
        <v>696</v>
      </c>
      <c r="G61" s="4" t="s">
        <v>697</v>
      </c>
      <c r="H61" s="4" t="s">
        <v>330</v>
      </c>
      <c r="I61" s="4">
        <v>2024</v>
      </c>
      <c r="J61" s="4">
        <v>10</v>
      </c>
      <c r="K61" s="4">
        <v>4</v>
      </c>
      <c r="L61" s="4">
        <v>5625</v>
      </c>
      <c r="M61" s="4">
        <v>5651</v>
      </c>
      <c r="N61" s="4" t="s">
        <v>220</v>
      </c>
      <c r="O61" s="4" t="s">
        <v>698</v>
      </c>
      <c r="P61" s="4" t="str">
        <f>HYPERLINK("http://dx.doi.org/10.1007/s40747-024-01447-7","http://dx.doi.org/10.1007/s40747-024-01447-7")</f>
        <v>http://dx.doi.org/10.1007/s40747-024-01447-7</v>
      </c>
      <c r="Q61" s="4" t="s">
        <v>220</v>
      </c>
      <c r="R61" s="4" t="s">
        <v>222</v>
      </c>
      <c r="S61" s="4" t="s">
        <v>220</v>
      </c>
      <c r="T61" s="4" t="s">
        <v>220</v>
      </c>
      <c r="U61" s="4" t="s">
        <v>220</v>
      </c>
      <c r="V61" s="4" t="s">
        <v>220</v>
      </c>
      <c r="W61" s="4" t="s">
        <v>220</v>
      </c>
      <c r="X61" s="4" t="s">
        <v>220</v>
      </c>
      <c r="Y61" s="4" t="s">
        <v>220</v>
      </c>
      <c r="Z61" s="4" t="s">
        <v>220</v>
      </c>
      <c r="AA61" s="4" t="s">
        <v>220</v>
      </c>
      <c r="AB61" s="4" t="s">
        <v>220</v>
      </c>
      <c r="AC61" s="4" t="s">
        <v>699</v>
      </c>
      <c r="AD61" s="4" t="str">
        <f>HYPERLINK("https%3A%2F%2Fwww.webofscience.com%2Fwos%2Fwoscc%2Ffull-record%2FWOS:001226602000002","View Full Record in Web of Science")</f>
        <v>View Full Record in Web of Science</v>
      </c>
      <c r="AE61" s="4"/>
    </row>
    <row r="62" spans="1:31">
      <c r="A62" s="4" t="s">
        <v>212</v>
      </c>
      <c r="B62" s="4" t="s">
        <v>700</v>
      </c>
      <c r="C62" s="4" t="s">
        <v>701</v>
      </c>
      <c r="D62" s="4" t="s">
        <v>702</v>
      </c>
      <c r="E62" s="4" t="s">
        <v>703</v>
      </c>
      <c r="F62" s="4" t="s">
        <v>220</v>
      </c>
      <c r="G62" s="4" t="s">
        <v>704</v>
      </c>
      <c r="H62" s="4" t="s">
        <v>705</v>
      </c>
      <c r="I62" s="4">
        <v>2024</v>
      </c>
      <c r="J62" s="4">
        <v>7</v>
      </c>
      <c r="K62" s="4">
        <v>7</v>
      </c>
      <c r="L62" s="4">
        <v>7694</v>
      </c>
      <c r="M62" s="4">
        <v>7702</v>
      </c>
      <c r="N62" s="4" t="s">
        <v>220</v>
      </c>
      <c r="O62" s="4" t="s">
        <v>706</v>
      </c>
      <c r="P62" s="4" t="str">
        <f>HYPERLINK("http://dx.doi.org/10.1021/acsanm.4c00371","http://dx.doi.org/10.1021/acsanm.4c00371")</f>
        <v>http://dx.doi.org/10.1021/acsanm.4c00371</v>
      </c>
      <c r="Q62" s="4" t="s">
        <v>220</v>
      </c>
      <c r="R62" s="4" t="s">
        <v>268</v>
      </c>
      <c r="S62" s="4" t="s">
        <v>220</v>
      </c>
      <c r="T62" s="4" t="s">
        <v>220</v>
      </c>
      <c r="U62" s="4" t="s">
        <v>220</v>
      </c>
      <c r="V62" s="4" t="s">
        <v>220</v>
      </c>
      <c r="W62" s="4" t="s">
        <v>220</v>
      </c>
      <c r="X62" s="4" t="s">
        <v>220</v>
      </c>
      <c r="Y62" s="4" t="s">
        <v>220</v>
      </c>
      <c r="Z62" s="4" t="s">
        <v>220</v>
      </c>
      <c r="AA62" s="4" t="s">
        <v>220</v>
      </c>
      <c r="AB62" s="4" t="s">
        <v>220</v>
      </c>
      <c r="AC62" s="4" t="s">
        <v>707</v>
      </c>
      <c r="AD62" s="4" t="str">
        <f>HYPERLINK("https%3A%2F%2Fwww.webofscience.com%2Fwos%2Fwoscc%2Ffull-record%2FWOS:001195952900001","View Full Record in Web of Science")</f>
        <v>View Full Record in Web of Science</v>
      </c>
      <c r="AE62" s="4"/>
    </row>
    <row r="63" spans="1:31">
      <c r="A63" s="4" t="s">
        <v>212</v>
      </c>
      <c r="B63" s="4" t="s">
        <v>708</v>
      </c>
      <c r="C63" s="4" t="s">
        <v>709</v>
      </c>
      <c r="D63" s="4" t="s">
        <v>710</v>
      </c>
      <c r="E63" s="4" t="s">
        <v>711</v>
      </c>
      <c r="F63" s="4" t="s">
        <v>712</v>
      </c>
      <c r="G63" s="4" t="s">
        <v>713</v>
      </c>
      <c r="H63" s="4" t="s">
        <v>275</v>
      </c>
      <c r="I63" s="4">
        <v>2024</v>
      </c>
      <c r="J63" s="4">
        <v>51</v>
      </c>
      <c r="K63" s="4">
        <v>2</v>
      </c>
      <c r="L63" s="4" t="s">
        <v>220</v>
      </c>
      <c r="M63" s="4" t="s">
        <v>220</v>
      </c>
      <c r="N63" s="4">
        <v>10</v>
      </c>
      <c r="O63" s="4" t="s">
        <v>714</v>
      </c>
      <c r="P63" s="4" t="str">
        <f>HYPERLINK("http://dx.doi.org/10.1007/s00269-024-01269-6","http://dx.doi.org/10.1007/s00269-024-01269-6")</f>
        <v>http://dx.doi.org/10.1007/s00269-024-01269-6</v>
      </c>
      <c r="Q63" s="4" t="s">
        <v>220</v>
      </c>
      <c r="R63" s="4" t="s">
        <v>220</v>
      </c>
      <c r="S63" s="4" t="s">
        <v>220</v>
      </c>
      <c r="T63" s="4" t="s">
        <v>220</v>
      </c>
      <c r="U63" s="4" t="s">
        <v>220</v>
      </c>
      <c r="V63" s="4" t="s">
        <v>220</v>
      </c>
      <c r="W63" s="4" t="s">
        <v>220</v>
      </c>
      <c r="X63" s="4" t="s">
        <v>220</v>
      </c>
      <c r="Y63" s="4" t="s">
        <v>220</v>
      </c>
      <c r="Z63" s="4" t="s">
        <v>220</v>
      </c>
      <c r="AA63" s="4" t="s">
        <v>220</v>
      </c>
      <c r="AB63" s="4" t="s">
        <v>220</v>
      </c>
      <c r="AC63" s="4" t="s">
        <v>715</v>
      </c>
      <c r="AD63" s="4" t="str">
        <f>HYPERLINK("https%3A%2F%2Fwww.webofscience.com%2Fwos%2Fwoscc%2Ffull-record%2FWOS:001185787200001","View Full Record in Web of Science")</f>
        <v>View Full Record in Web of Science</v>
      </c>
      <c r="AE63" s="4"/>
    </row>
    <row r="64" spans="1:31">
      <c r="A64" s="4" t="s">
        <v>212</v>
      </c>
      <c r="B64" s="4" t="s">
        <v>716</v>
      </c>
      <c r="C64" s="4" t="s">
        <v>717</v>
      </c>
      <c r="D64" s="4" t="s">
        <v>718</v>
      </c>
      <c r="E64" s="4" t="s">
        <v>719</v>
      </c>
      <c r="F64" s="4" t="s">
        <v>720</v>
      </c>
      <c r="G64" s="4" t="s">
        <v>721</v>
      </c>
      <c r="H64" s="4" t="s">
        <v>275</v>
      </c>
      <c r="I64" s="4">
        <v>2024</v>
      </c>
      <c r="J64" s="4">
        <v>188</v>
      </c>
      <c r="K64" s="4" t="s">
        <v>220</v>
      </c>
      <c r="L64" s="4" t="s">
        <v>220</v>
      </c>
      <c r="M64" s="4" t="s">
        <v>220</v>
      </c>
      <c r="N64" s="4">
        <v>108742</v>
      </c>
      <c r="O64" s="4" t="s">
        <v>722</v>
      </c>
      <c r="P64" s="4" t="str">
        <f>HYPERLINK("http://dx.doi.org/10.1016/j.envint.2024.108742","http://dx.doi.org/10.1016/j.envint.2024.108742")</f>
        <v>http://dx.doi.org/10.1016/j.envint.2024.108742</v>
      </c>
      <c r="Q64" s="4" t="s">
        <v>220</v>
      </c>
      <c r="R64" s="4" t="s">
        <v>222</v>
      </c>
      <c r="S64" s="4" t="s">
        <v>220</v>
      </c>
      <c r="T64" s="4" t="s">
        <v>220</v>
      </c>
      <c r="U64" s="4" t="s">
        <v>220</v>
      </c>
      <c r="V64" s="4" t="s">
        <v>220</v>
      </c>
      <c r="W64" s="4" t="s">
        <v>220</v>
      </c>
      <c r="X64" s="4">
        <v>38749120</v>
      </c>
      <c r="Y64" s="4" t="s">
        <v>220</v>
      </c>
      <c r="Z64" s="4" t="s">
        <v>220</v>
      </c>
      <c r="AA64" s="4" t="s">
        <v>220</v>
      </c>
      <c r="AB64" s="4" t="s">
        <v>220</v>
      </c>
      <c r="AC64" s="4" t="s">
        <v>723</v>
      </c>
      <c r="AD64" s="4" t="str">
        <f>HYPERLINK("https%3A%2F%2Fwww.webofscience.com%2Fwos%2Fwoscc%2Ffull-record%2FWOS:001241924600001","View Full Record in Web of Science")</f>
        <v>View Full Record in Web of Science</v>
      </c>
      <c r="AE64" s="4"/>
    </row>
    <row r="65" spans="1:31">
      <c r="A65" s="4" t="s">
        <v>212</v>
      </c>
      <c r="B65" s="4" t="s">
        <v>724</v>
      </c>
      <c r="C65" s="4" t="s">
        <v>725</v>
      </c>
      <c r="D65" s="4" t="s">
        <v>726</v>
      </c>
      <c r="E65" s="4" t="s">
        <v>727</v>
      </c>
      <c r="F65" s="4" t="s">
        <v>728</v>
      </c>
      <c r="G65" s="4" t="s">
        <v>729</v>
      </c>
      <c r="H65" s="4" t="s">
        <v>330</v>
      </c>
      <c r="I65" s="4">
        <v>2024</v>
      </c>
      <c r="J65" s="4">
        <v>61</v>
      </c>
      <c r="K65" s="4" t="s">
        <v>220</v>
      </c>
      <c r="L65" s="4" t="s">
        <v>220</v>
      </c>
      <c r="M65" s="4" t="s">
        <v>220</v>
      </c>
      <c r="N65" s="4">
        <v>102539</v>
      </c>
      <c r="O65" s="4" t="s">
        <v>730</v>
      </c>
      <c r="P65" s="4" t="str">
        <f>HYPERLINK("http://dx.doi.org/10.1016/j.aei.2024.102539","http://dx.doi.org/10.1016/j.aei.2024.102539")</f>
        <v>http://dx.doi.org/10.1016/j.aei.2024.102539</v>
      </c>
      <c r="Q65" s="4" t="s">
        <v>220</v>
      </c>
      <c r="R65" s="4" t="s">
        <v>268</v>
      </c>
      <c r="S65" s="4" t="s">
        <v>220</v>
      </c>
      <c r="T65" s="4" t="s">
        <v>220</v>
      </c>
      <c r="U65" s="4" t="s">
        <v>220</v>
      </c>
      <c r="V65" s="4" t="s">
        <v>220</v>
      </c>
      <c r="W65" s="4" t="s">
        <v>220</v>
      </c>
      <c r="X65" s="4" t="s">
        <v>220</v>
      </c>
      <c r="Y65" s="4" t="s">
        <v>220</v>
      </c>
      <c r="Z65" s="4" t="s">
        <v>220</v>
      </c>
      <c r="AA65" s="4" t="s">
        <v>220</v>
      </c>
      <c r="AB65" s="4" t="s">
        <v>220</v>
      </c>
      <c r="AC65" s="4" t="s">
        <v>731</v>
      </c>
      <c r="AD65" s="4" t="str">
        <f>HYPERLINK("https%3A%2F%2Fwww.webofscience.com%2Fwos%2Fwoscc%2Ffull-record%2FWOS:001234631800001","View Full Record in Web of Science")</f>
        <v>View Full Record in Web of Science</v>
      </c>
      <c r="AE65" s="4"/>
    </row>
    <row r="66" spans="1:31">
      <c r="A66" s="4" t="s">
        <v>212</v>
      </c>
      <c r="B66" s="4" t="s">
        <v>732</v>
      </c>
      <c r="C66" s="4" t="s">
        <v>733</v>
      </c>
      <c r="D66" s="4" t="s">
        <v>734</v>
      </c>
      <c r="E66" s="4" t="s">
        <v>735</v>
      </c>
      <c r="F66" s="4" t="s">
        <v>736</v>
      </c>
      <c r="G66" s="4" t="s">
        <v>737</v>
      </c>
      <c r="H66" s="4" t="s">
        <v>376</v>
      </c>
      <c r="I66" s="4">
        <v>2024</v>
      </c>
      <c r="J66" s="4">
        <v>25</v>
      </c>
      <c r="K66" s="4">
        <v>7</v>
      </c>
      <c r="L66" s="4">
        <v>4329</v>
      </c>
      <c r="M66" s="4">
        <v>4343</v>
      </c>
      <c r="N66" s="4" t="s">
        <v>220</v>
      </c>
      <c r="O66" s="4" t="s">
        <v>738</v>
      </c>
      <c r="P66" s="4" t="str">
        <f>HYPERLINK("http://dx.doi.org/10.1021/acs.biomac.4c00375","http://dx.doi.org/10.1021/acs.biomac.4c00375")</f>
        <v>http://dx.doi.org/10.1021/acs.biomac.4c00375</v>
      </c>
      <c r="Q66" s="4" t="s">
        <v>220</v>
      </c>
      <c r="R66" s="4" t="s">
        <v>302</v>
      </c>
      <c r="S66" s="4" t="s">
        <v>220</v>
      </c>
      <c r="T66" s="4" t="s">
        <v>220</v>
      </c>
      <c r="U66" s="4" t="s">
        <v>220</v>
      </c>
      <c r="V66" s="4" t="s">
        <v>220</v>
      </c>
      <c r="W66" s="4" t="s">
        <v>220</v>
      </c>
      <c r="X66" s="4">
        <v>38833553</v>
      </c>
      <c r="Y66" s="4" t="s">
        <v>220</v>
      </c>
      <c r="Z66" s="4" t="s">
        <v>220</v>
      </c>
      <c r="AA66" s="4" t="s">
        <v>220</v>
      </c>
      <c r="AB66" s="4" t="s">
        <v>220</v>
      </c>
      <c r="AC66" s="4" t="s">
        <v>739</v>
      </c>
      <c r="AD66" s="4" t="str">
        <f>HYPERLINK("https%3A%2F%2Fwww.webofscience.com%2Fwos%2Fwoscc%2Ffull-record%2FWOS:001239327400001","View Full Record in Web of Science")</f>
        <v>View Full Record in Web of Science</v>
      </c>
      <c r="AE66" s="4"/>
    </row>
    <row r="67" spans="1:31">
      <c r="A67" s="4" t="s">
        <v>212</v>
      </c>
      <c r="B67" s="4" t="s">
        <v>740</v>
      </c>
      <c r="C67" s="4" t="s">
        <v>741</v>
      </c>
      <c r="D67" s="4" t="s">
        <v>742</v>
      </c>
      <c r="E67" s="4" t="s">
        <v>553</v>
      </c>
      <c r="F67" s="4" t="s">
        <v>554</v>
      </c>
      <c r="G67" s="4" t="s">
        <v>220</v>
      </c>
      <c r="H67" s="4" t="s">
        <v>638</v>
      </c>
      <c r="I67" s="4">
        <v>2024</v>
      </c>
      <c r="J67" s="4">
        <v>14</v>
      </c>
      <c r="K67" s="4">
        <v>1</v>
      </c>
      <c r="L67" s="4" t="s">
        <v>220</v>
      </c>
      <c r="M67" s="4" t="s">
        <v>220</v>
      </c>
      <c r="N67" s="4">
        <v>13143</v>
      </c>
      <c r="O67" s="4" t="s">
        <v>743</v>
      </c>
      <c r="P67" s="4" t="str">
        <f>HYPERLINK("http://dx.doi.org/10.1038/s41598-024-64014-7","http://dx.doi.org/10.1038/s41598-024-64014-7")</f>
        <v>http://dx.doi.org/10.1038/s41598-024-64014-7</v>
      </c>
      <c r="Q67" s="4" t="s">
        <v>220</v>
      </c>
      <c r="R67" s="4" t="s">
        <v>220</v>
      </c>
      <c r="S67" s="4" t="s">
        <v>220</v>
      </c>
      <c r="T67" s="4" t="s">
        <v>220</v>
      </c>
      <c r="U67" s="4" t="s">
        <v>220</v>
      </c>
      <c r="V67" s="4" t="s">
        <v>220</v>
      </c>
      <c r="W67" s="4" t="s">
        <v>220</v>
      </c>
      <c r="X67" s="4">
        <v>38849508</v>
      </c>
      <c r="Y67" s="4" t="s">
        <v>220</v>
      </c>
      <c r="Z67" s="4" t="s">
        <v>220</v>
      </c>
      <c r="AA67" s="4" t="s">
        <v>220</v>
      </c>
      <c r="AB67" s="4" t="s">
        <v>220</v>
      </c>
      <c r="AC67" s="4" t="s">
        <v>744</v>
      </c>
      <c r="AD67" s="4" t="str">
        <f>HYPERLINK("https%3A%2F%2Fwww.webofscience.com%2Fwos%2Fwoscc%2Ffull-record%2FWOS:001244401200054","View Full Record in Web of Science")</f>
        <v>View Full Record in Web of Science</v>
      </c>
      <c r="AE67" s="4"/>
    </row>
    <row r="68" spans="1:31">
      <c r="A68" s="4" t="s">
        <v>212</v>
      </c>
      <c r="B68" s="4" t="s">
        <v>745</v>
      </c>
      <c r="C68" s="4" t="s">
        <v>746</v>
      </c>
      <c r="D68" s="4" t="s">
        <v>747</v>
      </c>
      <c r="E68" s="4" t="s">
        <v>748</v>
      </c>
      <c r="F68" s="4" t="s">
        <v>749</v>
      </c>
      <c r="G68" s="4" t="s">
        <v>750</v>
      </c>
      <c r="H68" s="4" t="s">
        <v>275</v>
      </c>
      <c r="I68" s="4">
        <v>2024</v>
      </c>
      <c r="J68" s="4">
        <v>34</v>
      </c>
      <c r="K68" s="4">
        <v>3</v>
      </c>
      <c r="L68" s="4">
        <v>512</v>
      </c>
      <c r="M68" s="4">
        <v>523</v>
      </c>
      <c r="N68" s="4" t="s">
        <v>220</v>
      </c>
      <c r="O68" s="4" t="s">
        <v>751</v>
      </c>
      <c r="P68" s="4" t="str">
        <f>HYPERLINK("http://dx.doi.org/10.1016/j.pnsc.2024.04.014","http://dx.doi.org/10.1016/j.pnsc.2024.04.014")</f>
        <v>http://dx.doi.org/10.1016/j.pnsc.2024.04.014</v>
      </c>
      <c r="Q68" s="4" t="s">
        <v>220</v>
      </c>
      <c r="R68" s="4" t="s">
        <v>302</v>
      </c>
      <c r="S68" s="4" t="s">
        <v>220</v>
      </c>
      <c r="T68" s="4" t="s">
        <v>220</v>
      </c>
      <c r="U68" s="4" t="s">
        <v>220</v>
      </c>
      <c r="V68" s="4" t="s">
        <v>220</v>
      </c>
      <c r="W68" s="4" t="s">
        <v>220</v>
      </c>
      <c r="X68" s="4" t="s">
        <v>220</v>
      </c>
      <c r="Y68" s="4" t="s">
        <v>220</v>
      </c>
      <c r="Z68" s="4" t="s">
        <v>220</v>
      </c>
      <c r="AA68" s="4" t="s">
        <v>220</v>
      </c>
      <c r="AB68" s="4" t="s">
        <v>220</v>
      </c>
      <c r="AC68" s="4" t="s">
        <v>752</v>
      </c>
      <c r="AD68" s="4" t="str">
        <f>HYPERLINK("https%3A%2F%2Fwww.webofscience.com%2Fwos%2Fwoscc%2Ffull-record%2FWOS:001262329500001","View Full Record in Web of Science")</f>
        <v>View Full Record in Web of Science</v>
      </c>
      <c r="AE68" s="4"/>
    </row>
    <row r="69" spans="1:31">
      <c r="A69" s="4" t="s">
        <v>212</v>
      </c>
      <c r="B69" s="4" t="s">
        <v>753</v>
      </c>
      <c r="C69" s="4" t="s">
        <v>754</v>
      </c>
      <c r="D69" s="4" t="s">
        <v>755</v>
      </c>
      <c r="E69" s="4" t="s">
        <v>756</v>
      </c>
      <c r="F69" s="4" t="s">
        <v>757</v>
      </c>
      <c r="G69" s="4" t="s">
        <v>758</v>
      </c>
      <c r="H69" s="4" t="s">
        <v>638</v>
      </c>
      <c r="I69" s="4">
        <v>2024</v>
      </c>
      <c r="J69" s="4">
        <v>57</v>
      </c>
      <c r="K69" s="4">
        <v>23</v>
      </c>
      <c r="L69" s="4" t="s">
        <v>220</v>
      </c>
      <c r="M69" s="4" t="s">
        <v>220</v>
      </c>
      <c r="N69" s="4">
        <v>235102</v>
      </c>
      <c r="O69" s="4" t="s">
        <v>759</v>
      </c>
      <c r="P69" s="4" t="str">
        <f>HYPERLINK("http://dx.doi.org/10.1088/1361-6463/ad316a","http://dx.doi.org/10.1088/1361-6463/ad316a")</f>
        <v>http://dx.doi.org/10.1088/1361-6463/ad316a</v>
      </c>
      <c r="Q69" s="4" t="s">
        <v>220</v>
      </c>
      <c r="R69" s="4" t="s">
        <v>220</v>
      </c>
      <c r="S69" s="4" t="s">
        <v>220</v>
      </c>
      <c r="T69" s="4" t="s">
        <v>220</v>
      </c>
      <c r="U69" s="4" t="s">
        <v>220</v>
      </c>
      <c r="V69" s="4" t="s">
        <v>220</v>
      </c>
      <c r="W69" s="4" t="s">
        <v>220</v>
      </c>
      <c r="X69" s="4" t="s">
        <v>220</v>
      </c>
      <c r="Y69" s="4" t="s">
        <v>220</v>
      </c>
      <c r="Z69" s="4" t="s">
        <v>220</v>
      </c>
      <c r="AA69" s="4" t="s">
        <v>220</v>
      </c>
      <c r="AB69" s="4" t="s">
        <v>220</v>
      </c>
      <c r="AC69" s="4" t="s">
        <v>760</v>
      </c>
      <c r="AD69" s="4" t="str">
        <f>HYPERLINK("https%3A%2F%2Fwww.webofscience.com%2Fwos%2Fwoscc%2Ffull-record%2FWOS:001185100800001","View Full Record in Web of Science")</f>
        <v>View Full Record in Web of Science</v>
      </c>
      <c r="AE69" s="4"/>
    </row>
    <row r="70" spans="1:31">
      <c r="A70" s="4" t="s">
        <v>212</v>
      </c>
      <c r="B70" s="4" t="s">
        <v>761</v>
      </c>
      <c r="C70" s="4" t="s">
        <v>762</v>
      </c>
      <c r="D70" s="4" t="s">
        <v>763</v>
      </c>
      <c r="E70" s="4" t="s">
        <v>764</v>
      </c>
      <c r="F70" s="4" t="s">
        <v>765</v>
      </c>
      <c r="G70" s="4" t="s">
        <v>766</v>
      </c>
      <c r="H70" s="4" t="s">
        <v>767</v>
      </c>
      <c r="I70" s="4">
        <v>2024</v>
      </c>
      <c r="J70" s="4">
        <v>252</v>
      </c>
      <c r="K70" s="4" t="s">
        <v>220</v>
      </c>
      <c r="L70" s="4" t="s">
        <v>220</v>
      </c>
      <c r="M70" s="4" t="s">
        <v>220</v>
      </c>
      <c r="N70" s="4">
        <v>110633</v>
      </c>
      <c r="O70" s="4" t="s">
        <v>768</v>
      </c>
      <c r="P70" s="4" t="str">
        <f>HYPERLINK("http://dx.doi.org/10.1016/j.compscitech.2024.110633","http://dx.doi.org/10.1016/j.compscitech.2024.110633")</f>
        <v>http://dx.doi.org/10.1016/j.compscitech.2024.110633</v>
      </c>
      <c r="Q70" s="4" t="s">
        <v>220</v>
      </c>
      <c r="R70" s="4" t="s">
        <v>222</v>
      </c>
      <c r="S70" s="4" t="s">
        <v>220</v>
      </c>
      <c r="T70" s="4" t="s">
        <v>220</v>
      </c>
      <c r="U70" s="4" t="s">
        <v>220</v>
      </c>
      <c r="V70" s="4" t="s">
        <v>220</v>
      </c>
      <c r="W70" s="4" t="s">
        <v>220</v>
      </c>
      <c r="X70" s="4" t="s">
        <v>220</v>
      </c>
      <c r="Y70" s="4" t="s">
        <v>220</v>
      </c>
      <c r="Z70" s="4" t="s">
        <v>220</v>
      </c>
      <c r="AA70" s="4" t="s">
        <v>220</v>
      </c>
      <c r="AB70" s="4" t="s">
        <v>220</v>
      </c>
      <c r="AC70" s="4" t="s">
        <v>769</v>
      </c>
      <c r="AD70" s="4" t="str">
        <f>HYPERLINK("https%3A%2F%2Fwww.webofscience.com%2Fwos%2Fwoscc%2Ffull-record%2FWOS:001238049100001","View Full Record in Web of Science")</f>
        <v>View Full Record in Web of Science</v>
      </c>
      <c r="AE70" s="4"/>
    </row>
    <row r="71" spans="1:31">
      <c r="A71" s="4" t="s">
        <v>212</v>
      </c>
      <c r="B71" s="4" t="s">
        <v>770</v>
      </c>
      <c r="C71" s="4" t="s">
        <v>771</v>
      </c>
      <c r="D71" s="4" t="s">
        <v>772</v>
      </c>
      <c r="E71" s="4" t="s">
        <v>773</v>
      </c>
      <c r="F71" s="4" t="s">
        <v>774</v>
      </c>
      <c r="G71" s="4" t="s">
        <v>775</v>
      </c>
      <c r="H71" s="4" t="s">
        <v>776</v>
      </c>
      <c r="I71" s="4">
        <v>2024</v>
      </c>
      <c r="J71" s="4" t="s">
        <v>220</v>
      </c>
      <c r="K71" s="4">
        <v>106</v>
      </c>
      <c r="L71" s="4">
        <v>251</v>
      </c>
      <c r="M71" s="4">
        <v>264</v>
      </c>
      <c r="N71" s="4" t="s">
        <v>220</v>
      </c>
      <c r="O71" s="4" t="s">
        <v>777</v>
      </c>
      <c r="P71" s="4" t="str">
        <f>HYPERLINK("http://dx.doi.org/10.3897/mycokeys.106.125693","http://dx.doi.org/10.3897/mycokeys.106.125693")</f>
        <v>http://dx.doi.org/10.3897/mycokeys.106.125693</v>
      </c>
      <c r="Q71" s="4" t="s">
        <v>220</v>
      </c>
      <c r="R71" s="4" t="s">
        <v>220</v>
      </c>
      <c r="S71" s="4" t="s">
        <v>220</v>
      </c>
      <c r="T71" s="4" t="s">
        <v>220</v>
      </c>
      <c r="U71" s="4" t="s">
        <v>220</v>
      </c>
      <c r="V71" s="4" t="s">
        <v>220</v>
      </c>
      <c r="W71" s="4" t="s">
        <v>220</v>
      </c>
      <c r="X71" s="4">
        <v>38974462</v>
      </c>
      <c r="Y71" s="4" t="s">
        <v>220</v>
      </c>
      <c r="Z71" s="4" t="s">
        <v>220</v>
      </c>
      <c r="AA71" s="4" t="s">
        <v>220</v>
      </c>
      <c r="AB71" s="4" t="s">
        <v>220</v>
      </c>
      <c r="AC71" s="4" t="s">
        <v>778</v>
      </c>
      <c r="AD71" s="4" t="str">
        <f>HYPERLINK("https%3A%2F%2Fwww.webofscience.com%2Fwos%2Fwoscc%2Ffull-record%2FWOS:001264084200001","View Full Record in Web of Science")</f>
        <v>View Full Record in Web of Science</v>
      </c>
      <c r="AE71" s="4"/>
    </row>
    <row r="72" spans="1:31">
      <c r="A72" s="4" t="s">
        <v>212</v>
      </c>
      <c r="B72" s="4" t="s">
        <v>779</v>
      </c>
      <c r="C72" s="4" t="s">
        <v>780</v>
      </c>
      <c r="D72" s="4" t="s">
        <v>781</v>
      </c>
      <c r="E72" s="4" t="s">
        <v>782</v>
      </c>
      <c r="F72" s="4" t="s">
        <v>783</v>
      </c>
      <c r="G72" s="4" t="s">
        <v>784</v>
      </c>
      <c r="H72" s="4" t="s">
        <v>330</v>
      </c>
      <c r="I72" s="4">
        <v>2024</v>
      </c>
      <c r="J72" s="4">
        <v>53</v>
      </c>
      <c r="K72" s="4">
        <v>8</v>
      </c>
      <c r="L72" s="4">
        <v>4880</v>
      </c>
      <c r="M72" s="4">
        <v>4885</v>
      </c>
      <c r="N72" s="4" t="s">
        <v>220</v>
      </c>
      <c r="O72" s="4" t="s">
        <v>785</v>
      </c>
      <c r="P72" s="4" t="str">
        <f>HYPERLINK("http://dx.doi.org/10.1007/s11664-024-11243-1","http://dx.doi.org/10.1007/s11664-024-11243-1")</f>
        <v>http://dx.doi.org/10.1007/s11664-024-11243-1</v>
      </c>
      <c r="Q72" s="4" t="s">
        <v>220</v>
      </c>
      <c r="R72" s="4" t="s">
        <v>302</v>
      </c>
      <c r="S72" s="4" t="s">
        <v>220</v>
      </c>
      <c r="T72" s="4" t="s">
        <v>220</v>
      </c>
      <c r="U72" s="4" t="s">
        <v>220</v>
      </c>
      <c r="V72" s="4" t="s">
        <v>220</v>
      </c>
      <c r="W72" s="4" t="s">
        <v>220</v>
      </c>
      <c r="X72" s="4" t="s">
        <v>220</v>
      </c>
      <c r="Y72" s="4" t="s">
        <v>220</v>
      </c>
      <c r="Z72" s="4" t="s">
        <v>220</v>
      </c>
      <c r="AA72" s="4" t="s">
        <v>220</v>
      </c>
      <c r="AB72" s="4" t="s">
        <v>220</v>
      </c>
      <c r="AC72" s="4" t="s">
        <v>786</v>
      </c>
      <c r="AD72" s="4" t="str">
        <f>HYPERLINK("https%3A%2F%2Fwww.webofscience.com%2Fwos%2Fwoscc%2Ffull-record%2FWOS:001250902200001","View Full Record in Web of Science")</f>
        <v>View Full Record in Web of Science</v>
      </c>
      <c r="AE72" s="4"/>
    </row>
    <row r="73" spans="1:31">
      <c r="A73" s="4" t="s">
        <v>212</v>
      </c>
      <c r="B73" s="4" t="s">
        <v>787</v>
      </c>
      <c r="C73" s="4" t="s">
        <v>788</v>
      </c>
      <c r="D73" s="4" t="s">
        <v>789</v>
      </c>
      <c r="E73" s="4" t="s">
        <v>790</v>
      </c>
      <c r="F73" s="4" t="s">
        <v>791</v>
      </c>
      <c r="G73" s="4" t="s">
        <v>792</v>
      </c>
      <c r="H73" s="4" t="s">
        <v>793</v>
      </c>
      <c r="I73" s="4">
        <v>2024</v>
      </c>
      <c r="J73" s="4" t="s">
        <v>220</v>
      </c>
      <c r="K73" s="4" t="s">
        <v>220</v>
      </c>
      <c r="L73" s="4" t="s">
        <v>220</v>
      </c>
      <c r="M73" s="4" t="s">
        <v>220</v>
      </c>
      <c r="N73" s="4" t="s">
        <v>220</v>
      </c>
      <c r="O73" s="4" t="s">
        <v>794</v>
      </c>
      <c r="P73" s="4" t="str">
        <f>HYPERLINK("http://dx.doi.org/10.4208/jcm.2312-m2023-0098","http://dx.doi.org/10.4208/jcm.2312-m2023-0098")</f>
        <v>http://dx.doi.org/10.4208/jcm.2312-m2023-0098</v>
      </c>
      <c r="Q73" s="4" t="s">
        <v>220</v>
      </c>
      <c r="R73" s="4" t="s">
        <v>268</v>
      </c>
      <c r="S73" s="4" t="s">
        <v>220</v>
      </c>
      <c r="T73" s="4" t="s">
        <v>220</v>
      </c>
      <c r="U73" s="4" t="s">
        <v>220</v>
      </c>
      <c r="V73" s="4" t="s">
        <v>220</v>
      </c>
      <c r="W73" s="4" t="s">
        <v>220</v>
      </c>
      <c r="X73" s="4" t="s">
        <v>220</v>
      </c>
      <c r="Y73" s="4" t="s">
        <v>220</v>
      </c>
      <c r="Z73" s="4" t="s">
        <v>220</v>
      </c>
      <c r="AA73" s="4" t="s">
        <v>220</v>
      </c>
      <c r="AB73" s="4" t="s">
        <v>220</v>
      </c>
      <c r="AC73" s="4" t="s">
        <v>795</v>
      </c>
      <c r="AD73" s="4" t="str">
        <f>HYPERLINK("https%3A%2F%2Fwww.webofscience.com%2Fwos%2Fwoscc%2Ffull-record%2FWOS:001358943300001","View Full Record in Web of Science")</f>
        <v>View Full Record in Web of Science</v>
      </c>
      <c r="AE73" s="4"/>
    </row>
    <row r="74" spans="1:31">
      <c r="A74" s="4" t="s">
        <v>212</v>
      </c>
      <c r="B74" s="4" t="s">
        <v>796</v>
      </c>
      <c r="C74" s="4" t="s">
        <v>797</v>
      </c>
      <c r="D74" s="4" t="s">
        <v>798</v>
      </c>
      <c r="E74" s="4" t="s">
        <v>799</v>
      </c>
      <c r="F74" s="4" t="s">
        <v>800</v>
      </c>
      <c r="G74" s="4" t="s">
        <v>801</v>
      </c>
      <c r="H74" s="4" t="s">
        <v>239</v>
      </c>
      <c r="I74" s="4">
        <v>2024</v>
      </c>
      <c r="J74" s="4">
        <v>24</v>
      </c>
      <c r="K74" s="4">
        <v>6</v>
      </c>
      <c r="L74" s="4" t="s">
        <v>220</v>
      </c>
      <c r="M74" s="4" t="s">
        <v>220</v>
      </c>
      <c r="N74" s="4">
        <v>4024091</v>
      </c>
      <c r="O74" s="4" t="s">
        <v>802</v>
      </c>
      <c r="P74" s="4" t="str">
        <f>HYPERLINK("http://dx.doi.org/10.1061/IJGNAI.GMENG-9317","http://dx.doi.org/10.1061/IJGNAI.GMENG-9317")</f>
        <v>http://dx.doi.org/10.1061/IJGNAI.GMENG-9317</v>
      </c>
      <c r="Q74" s="4" t="s">
        <v>220</v>
      </c>
      <c r="R74" s="4" t="s">
        <v>220</v>
      </c>
      <c r="S74" s="4" t="s">
        <v>220</v>
      </c>
      <c r="T74" s="4" t="s">
        <v>220</v>
      </c>
      <c r="U74" s="4" t="s">
        <v>220</v>
      </c>
      <c r="V74" s="4" t="s">
        <v>220</v>
      </c>
      <c r="W74" s="4" t="s">
        <v>220</v>
      </c>
      <c r="X74" s="4" t="s">
        <v>220</v>
      </c>
      <c r="Y74" s="4" t="s">
        <v>220</v>
      </c>
      <c r="Z74" s="4" t="s">
        <v>220</v>
      </c>
      <c r="AA74" s="4" t="s">
        <v>220</v>
      </c>
      <c r="AB74" s="4" t="s">
        <v>220</v>
      </c>
      <c r="AC74" s="4" t="s">
        <v>803</v>
      </c>
      <c r="AD74" s="4" t="str">
        <f>HYPERLINK("https%3A%2F%2Fwww.webofscience.com%2Fwos%2Fwoscc%2Ffull-record%2FWOS:001202620500020","View Full Record in Web of Science")</f>
        <v>View Full Record in Web of Science</v>
      </c>
      <c r="AE74" s="4"/>
    </row>
    <row r="75" spans="1:31">
      <c r="A75" s="4" t="s">
        <v>212</v>
      </c>
      <c r="B75" s="4" t="s">
        <v>804</v>
      </c>
      <c r="C75" s="4" t="s">
        <v>805</v>
      </c>
      <c r="D75" s="4" t="s">
        <v>806</v>
      </c>
      <c r="E75" s="4" t="s">
        <v>807</v>
      </c>
      <c r="F75" s="4" t="s">
        <v>808</v>
      </c>
      <c r="G75" s="4" t="s">
        <v>220</v>
      </c>
      <c r="H75" s="4" t="s">
        <v>809</v>
      </c>
      <c r="I75" s="4">
        <v>2024</v>
      </c>
      <c r="J75" s="4">
        <v>32</v>
      </c>
      <c r="K75" s="4">
        <v>8</v>
      </c>
      <c r="L75" s="4">
        <v>14078</v>
      </c>
      <c r="M75" s="4">
        <v>14089</v>
      </c>
      <c r="N75" s="4" t="s">
        <v>220</v>
      </c>
      <c r="O75" s="4" t="s">
        <v>810</v>
      </c>
      <c r="P75" s="4" t="str">
        <f>HYPERLINK("http://dx.doi.org/10.1364/OE.519134","http://dx.doi.org/10.1364/OE.519134")</f>
        <v>http://dx.doi.org/10.1364/OE.519134</v>
      </c>
      <c r="Q75" s="4" t="s">
        <v>220</v>
      </c>
      <c r="R75" s="4" t="s">
        <v>220</v>
      </c>
      <c r="S75" s="4" t="s">
        <v>220</v>
      </c>
      <c r="T75" s="4" t="s">
        <v>220</v>
      </c>
      <c r="U75" s="4" t="s">
        <v>220</v>
      </c>
      <c r="V75" s="4" t="s">
        <v>220</v>
      </c>
      <c r="W75" s="4" t="s">
        <v>220</v>
      </c>
      <c r="X75" s="4">
        <v>38859363</v>
      </c>
      <c r="Y75" s="4" t="s">
        <v>220</v>
      </c>
      <c r="Z75" s="4" t="s">
        <v>220</v>
      </c>
      <c r="AA75" s="4" t="s">
        <v>220</v>
      </c>
      <c r="AB75" s="4" t="s">
        <v>220</v>
      </c>
      <c r="AC75" s="4" t="s">
        <v>811</v>
      </c>
      <c r="AD75" s="4" t="str">
        <f>HYPERLINK("https%3A%2F%2Fwww.webofscience.com%2Fwos%2Fwoscc%2Ffull-record%2FWOS:001215068600005","View Full Record in Web of Science")</f>
        <v>View Full Record in Web of Science</v>
      </c>
      <c r="AE75" s="4"/>
    </row>
    <row r="76" spans="1:31">
      <c r="A76" s="4" t="s">
        <v>212</v>
      </c>
      <c r="B76" s="4" t="s">
        <v>812</v>
      </c>
      <c r="C76" s="4" t="s">
        <v>813</v>
      </c>
      <c r="D76" s="4" t="s">
        <v>814</v>
      </c>
      <c r="E76" s="4" t="s">
        <v>815</v>
      </c>
      <c r="F76" s="4" t="s">
        <v>816</v>
      </c>
      <c r="G76" s="4" t="s">
        <v>817</v>
      </c>
      <c r="H76" s="4" t="s">
        <v>818</v>
      </c>
      <c r="I76" s="4">
        <v>2024</v>
      </c>
      <c r="J76" s="4">
        <v>17</v>
      </c>
      <c r="K76" s="4">
        <v>5</v>
      </c>
      <c r="L76" s="4">
        <v>2870</v>
      </c>
      <c r="M76" s="4">
        <v>2883</v>
      </c>
      <c r="N76" s="4" t="s">
        <v>220</v>
      </c>
      <c r="O76" s="4" t="s">
        <v>819</v>
      </c>
      <c r="P76" s="4" t="str">
        <f>HYPERLINK("http://dx.doi.org/10.1007/s12083-024-01734-7","http://dx.doi.org/10.1007/s12083-024-01734-7")</f>
        <v>http://dx.doi.org/10.1007/s12083-024-01734-7</v>
      </c>
      <c r="Q76" s="4" t="s">
        <v>220</v>
      </c>
      <c r="R76" s="4" t="s">
        <v>302</v>
      </c>
      <c r="S76" s="4" t="s">
        <v>220</v>
      </c>
      <c r="T76" s="4" t="s">
        <v>220</v>
      </c>
      <c r="U76" s="4" t="s">
        <v>220</v>
      </c>
      <c r="V76" s="4" t="s">
        <v>220</v>
      </c>
      <c r="W76" s="4" t="s">
        <v>220</v>
      </c>
      <c r="X76" s="4" t="s">
        <v>220</v>
      </c>
      <c r="Y76" s="4" t="s">
        <v>220</v>
      </c>
      <c r="Z76" s="4" t="s">
        <v>220</v>
      </c>
      <c r="AA76" s="4" t="s">
        <v>220</v>
      </c>
      <c r="AB76" s="4" t="s">
        <v>220</v>
      </c>
      <c r="AC76" s="4" t="s">
        <v>820</v>
      </c>
      <c r="AD76" s="4" t="str">
        <f>HYPERLINK("https%3A%2F%2Fwww.webofscience.com%2Fwos%2Fwoscc%2Ffull-record%2FWOS:001238559200001","View Full Record in Web of Science")</f>
        <v>View Full Record in Web of Science</v>
      </c>
      <c r="AE76" s="4"/>
    </row>
    <row r="77" spans="1:31">
      <c r="A77" s="4" t="s">
        <v>212</v>
      </c>
      <c r="B77" s="4" t="s">
        <v>821</v>
      </c>
      <c r="C77" s="4" t="s">
        <v>822</v>
      </c>
      <c r="D77" s="4" t="s">
        <v>823</v>
      </c>
      <c r="E77" s="4" t="s">
        <v>824</v>
      </c>
      <c r="F77" s="4" t="s">
        <v>825</v>
      </c>
      <c r="G77" s="4" t="s">
        <v>826</v>
      </c>
      <c r="H77" s="4" t="s">
        <v>248</v>
      </c>
      <c r="I77" s="4">
        <v>2024</v>
      </c>
      <c r="J77" s="4">
        <v>687</v>
      </c>
      <c r="K77" s="4" t="s">
        <v>220</v>
      </c>
      <c r="L77" s="4" t="s">
        <v>220</v>
      </c>
      <c r="M77" s="4" t="s">
        <v>220</v>
      </c>
      <c r="N77" s="4">
        <v>416082</v>
      </c>
      <c r="O77" s="4" t="s">
        <v>827</v>
      </c>
      <c r="P77" s="4" t="str">
        <f>HYPERLINK("http://dx.doi.org/10.1016/j.physb.2024.416082","http://dx.doi.org/10.1016/j.physb.2024.416082")</f>
        <v>http://dx.doi.org/10.1016/j.physb.2024.416082</v>
      </c>
      <c r="Q77" s="4" t="s">
        <v>220</v>
      </c>
      <c r="R77" s="4" t="s">
        <v>222</v>
      </c>
      <c r="S77" s="4" t="s">
        <v>220</v>
      </c>
      <c r="T77" s="4" t="s">
        <v>220</v>
      </c>
      <c r="U77" s="4" t="s">
        <v>220</v>
      </c>
      <c r="V77" s="4" t="s">
        <v>220</v>
      </c>
      <c r="W77" s="4" t="s">
        <v>220</v>
      </c>
      <c r="X77" s="4" t="s">
        <v>220</v>
      </c>
      <c r="Y77" s="4" t="s">
        <v>220</v>
      </c>
      <c r="Z77" s="4" t="s">
        <v>220</v>
      </c>
      <c r="AA77" s="4" t="s">
        <v>220</v>
      </c>
      <c r="AB77" s="4" t="s">
        <v>220</v>
      </c>
      <c r="AC77" s="4" t="s">
        <v>828</v>
      </c>
      <c r="AD77" s="4" t="str">
        <f>HYPERLINK("https%3A%2F%2Fwww.webofscience.com%2Fwos%2Fwoscc%2Ffull-record%2FWOS:001264239600001","View Full Record in Web of Science")</f>
        <v>View Full Record in Web of Science</v>
      </c>
      <c r="AE77" s="4"/>
    </row>
    <row r="78" spans="1:31">
      <c r="A78" s="4" t="s">
        <v>212</v>
      </c>
      <c r="B78" s="4" t="s">
        <v>829</v>
      </c>
      <c r="C78" s="4" t="s">
        <v>830</v>
      </c>
      <c r="D78" s="4" t="s">
        <v>831</v>
      </c>
      <c r="E78" s="4" t="s">
        <v>832</v>
      </c>
      <c r="F78" s="4" t="s">
        <v>220</v>
      </c>
      <c r="G78" s="4" t="s">
        <v>833</v>
      </c>
      <c r="H78" s="4" t="s">
        <v>275</v>
      </c>
      <c r="I78" s="4">
        <v>2024</v>
      </c>
      <c r="J78" s="4">
        <v>16</v>
      </c>
      <c r="K78" s="4">
        <v>12</v>
      </c>
      <c r="L78" s="4" t="s">
        <v>220</v>
      </c>
      <c r="M78" s="4" t="s">
        <v>220</v>
      </c>
      <c r="N78" s="4">
        <v>1720</v>
      </c>
      <c r="O78" s="4" t="s">
        <v>834</v>
      </c>
      <c r="P78" s="4" t="str">
        <f>HYPERLINK("http://dx.doi.org/10.3390/w16121720","http://dx.doi.org/10.3390/w16121720")</f>
        <v>http://dx.doi.org/10.3390/w16121720</v>
      </c>
      <c r="Q78" s="4" t="s">
        <v>220</v>
      </c>
      <c r="R78" s="4" t="s">
        <v>220</v>
      </c>
      <c r="S78" s="4" t="s">
        <v>220</v>
      </c>
      <c r="T78" s="4" t="s">
        <v>220</v>
      </c>
      <c r="U78" s="4" t="s">
        <v>220</v>
      </c>
      <c r="V78" s="4" t="s">
        <v>220</v>
      </c>
      <c r="W78" s="4" t="s">
        <v>220</v>
      </c>
      <c r="X78" s="4" t="s">
        <v>220</v>
      </c>
      <c r="Y78" s="4" t="s">
        <v>220</v>
      </c>
      <c r="Z78" s="4" t="s">
        <v>220</v>
      </c>
      <c r="AA78" s="4" t="s">
        <v>220</v>
      </c>
      <c r="AB78" s="4" t="s">
        <v>220</v>
      </c>
      <c r="AC78" s="4" t="s">
        <v>835</v>
      </c>
      <c r="AD78" s="4" t="str">
        <f>HYPERLINK("https%3A%2F%2Fwww.webofscience.com%2Fwos%2Fwoscc%2Ffull-record%2FWOS:001256402900001","View Full Record in Web of Science")</f>
        <v>View Full Record in Web of Science</v>
      </c>
      <c r="AE78" s="4"/>
    </row>
    <row r="79" spans="1:31">
      <c r="A79" s="4" t="s">
        <v>212</v>
      </c>
      <c r="B79" s="4" t="s">
        <v>836</v>
      </c>
      <c r="C79" s="4" t="s">
        <v>837</v>
      </c>
      <c r="D79" s="4" t="s">
        <v>838</v>
      </c>
      <c r="E79" s="4" t="s">
        <v>839</v>
      </c>
      <c r="F79" s="4" t="s">
        <v>840</v>
      </c>
      <c r="G79" s="4" t="s">
        <v>841</v>
      </c>
      <c r="H79" s="4" t="s">
        <v>522</v>
      </c>
      <c r="I79" s="4">
        <v>2024</v>
      </c>
      <c r="J79" s="4">
        <v>695</v>
      </c>
      <c r="K79" s="4" t="s">
        <v>220</v>
      </c>
      <c r="L79" s="4" t="s">
        <v>220</v>
      </c>
      <c r="M79" s="4" t="s">
        <v>220</v>
      </c>
      <c r="N79" s="4">
        <v>134324</v>
      </c>
      <c r="O79" s="4" t="s">
        <v>842</v>
      </c>
      <c r="P79" s="4" t="str">
        <f>HYPERLINK("http://dx.doi.org/10.1016/j.colsurfa.2024.134324","http://dx.doi.org/10.1016/j.colsurfa.2024.134324")</f>
        <v>http://dx.doi.org/10.1016/j.colsurfa.2024.134324</v>
      </c>
      <c r="Q79" s="4" t="s">
        <v>220</v>
      </c>
      <c r="R79" s="4" t="s">
        <v>222</v>
      </c>
      <c r="S79" s="4" t="s">
        <v>220</v>
      </c>
      <c r="T79" s="4" t="s">
        <v>220</v>
      </c>
      <c r="U79" s="4" t="s">
        <v>220</v>
      </c>
      <c r="V79" s="4" t="s">
        <v>220</v>
      </c>
      <c r="W79" s="4" t="s">
        <v>220</v>
      </c>
      <c r="X79" s="4" t="s">
        <v>220</v>
      </c>
      <c r="Y79" s="4" t="s">
        <v>220</v>
      </c>
      <c r="Z79" s="4" t="s">
        <v>220</v>
      </c>
      <c r="AA79" s="4" t="s">
        <v>220</v>
      </c>
      <c r="AB79" s="4" t="s">
        <v>220</v>
      </c>
      <c r="AC79" s="4" t="s">
        <v>843</v>
      </c>
      <c r="AD79" s="4" t="str">
        <f>HYPERLINK("https%3A%2F%2Fwww.webofscience.com%2Fwos%2Fwoscc%2Ffull-record%2FWOS:001245090700001","View Full Record in Web of Science")</f>
        <v>View Full Record in Web of Science</v>
      </c>
      <c r="AE79" s="4"/>
    </row>
    <row r="80" spans="1:31">
      <c r="A80" s="4" t="s">
        <v>212</v>
      </c>
      <c r="B80" s="4" t="s">
        <v>844</v>
      </c>
      <c r="C80" s="4" t="s">
        <v>845</v>
      </c>
      <c r="D80" s="4" t="s">
        <v>846</v>
      </c>
      <c r="E80" s="4" t="s">
        <v>847</v>
      </c>
      <c r="F80" s="4" t="s">
        <v>848</v>
      </c>
      <c r="G80" s="4" t="s">
        <v>849</v>
      </c>
      <c r="H80" s="4" t="s">
        <v>330</v>
      </c>
      <c r="I80" s="4">
        <v>2024</v>
      </c>
      <c r="J80" s="4">
        <v>330</v>
      </c>
      <c r="K80" s="4" t="s">
        <v>220</v>
      </c>
      <c r="L80" s="4" t="s">
        <v>220</v>
      </c>
      <c r="M80" s="4" t="s">
        <v>220</v>
      </c>
      <c r="N80" s="4">
        <v>103206</v>
      </c>
      <c r="O80" s="4" t="s">
        <v>850</v>
      </c>
      <c r="P80" s="4" t="str">
        <f>HYPERLINK("http://dx.doi.org/10.1016/j.cis.2024.103206","http://dx.doi.org/10.1016/j.cis.2024.103206")</f>
        <v>http://dx.doi.org/10.1016/j.cis.2024.103206</v>
      </c>
      <c r="Q80" s="4" t="s">
        <v>220</v>
      </c>
      <c r="R80" s="4" t="s">
        <v>222</v>
      </c>
      <c r="S80" s="4" t="s">
        <v>220</v>
      </c>
      <c r="T80" s="4" t="s">
        <v>220</v>
      </c>
      <c r="U80" s="4" t="s">
        <v>220</v>
      </c>
      <c r="V80" s="4" t="s">
        <v>220</v>
      </c>
      <c r="W80" s="4" t="s">
        <v>220</v>
      </c>
      <c r="X80" s="4">
        <v>38823215</v>
      </c>
      <c r="Y80" s="4" t="s">
        <v>220</v>
      </c>
      <c r="Z80" s="4" t="s">
        <v>220</v>
      </c>
      <c r="AA80" s="4" t="s">
        <v>220</v>
      </c>
      <c r="AB80" s="4" t="s">
        <v>220</v>
      </c>
      <c r="AC80" s="4" t="s">
        <v>851</v>
      </c>
      <c r="AD80" s="4" t="str">
        <f>HYPERLINK("https%3A%2F%2Fwww.webofscience.com%2Fwos%2Fwoscc%2Ffull-record%2FWOS:001249106400001","View Full Record in Web of Science")</f>
        <v>View Full Record in Web of Science</v>
      </c>
      <c r="AE80" s="4"/>
    </row>
    <row r="81" spans="1:31">
      <c r="A81" s="4" t="s">
        <v>212</v>
      </c>
      <c r="B81" s="4" t="s">
        <v>852</v>
      </c>
      <c r="C81" s="4" t="s">
        <v>853</v>
      </c>
      <c r="D81" s="4" t="s">
        <v>854</v>
      </c>
      <c r="E81" s="4" t="s">
        <v>855</v>
      </c>
      <c r="F81" s="4" t="s">
        <v>856</v>
      </c>
      <c r="G81" s="4" t="s">
        <v>857</v>
      </c>
      <c r="H81" s="4" t="s">
        <v>858</v>
      </c>
      <c r="I81" s="4">
        <v>2024</v>
      </c>
      <c r="J81" s="4">
        <v>24</v>
      </c>
      <c r="K81" s="4">
        <v>7</v>
      </c>
      <c r="L81" s="4">
        <v>4001</v>
      </c>
      <c r="M81" s="4">
        <v>4015</v>
      </c>
      <c r="N81" s="4" t="s">
        <v>220</v>
      </c>
      <c r="O81" s="4" t="s">
        <v>859</v>
      </c>
      <c r="P81" s="4" t="str">
        <f>HYPERLINK("http://dx.doi.org/10.5194/acp-24-4001-2024","http://dx.doi.org/10.5194/acp-24-4001-2024")</f>
        <v>http://dx.doi.org/10.5194/acp-24-4001-2024</v>
      </c>
      <c r="Q81" s="4" t="s">
        <v>220</v>
      </c>
      <c r="R81" s="4" t="s">
        <v>220</v>
      </c>
      <c r="S81" s="4" t="s">
        <v>220</v>
      </c>
      <c r="T81" s="4" t="s">
        <v>220</v>
      </c>
      <c r="U81" s="4" t="s">
        <v>220</v>
      </c>
      <c r="V81" s="4" t="s">
        <v>220</v>
      </c>
      <c r="W81" s="4" t="s">
        <v>220</v>
      </c>
      <c r="X81" s="4" t="s">
        <v>220</v>
      </c>
      <c r="Y81" s="4" t="s">
        <v>220</v>
      </c>
      <c r="Z81" s="4" t="s">
        <v>220</v>
      </c>
      <c r="AA81" s="4" t="s">
        <v>220</v>
      </c>
      <c r="AB81" s="4" t="s">
        <v>220</v>
      </c>
      <c r="AC81" s="4" t="s">
        <v>860</v>
      </c>
      <c r="AD81" s="4" t="str">
        <f>HYPERLINK("https%3A%2F%2Fwww.webofscience.com%2Fwos%2Fwoscc%2Ffull-record%2FWOS:001195886000001","View Full Record in Web of Science")</f>
        <v>View Full Record in Web of Science</v>
      </c>
      <c r="AE81" s="4"/>
    </row>
    <row r="82" spans="1:31">
      <c r="A82" s="4" t="s">
        <v>212</v>
      </c>
      <c r="B82" s="4" t="s">
        <v>861</v>
      </c>
      <c r="C82" s="4" t="s">
        <v>862</v>
      </c>
      <c r="D82" s="4" t="s">
        <v>863</v>
      </c>
      <c r="E82" s="4" t="s">
        <v>864</v>
      </c>
      <c r="F82" s="4" t="s">
        <v>865</v>
      </c>
      <c r="G82" s="4" t="s">
        <v>866</v>
      </c>
      <c r="H82" s="4" t="s">
        <v>867</v>
      </c>
      <c r="I82" s="4">
        <v>2024</v>
      </c>
      <c r="J82" s="4">
        <v>12</v>
      </c>
      <c r="K82" s="4">
        <v>18</v>
      </c>
      <c r="L82" s="4">
        <v>6588</v>
      </c>
      <c r="M82" s="4">
        <v>6595</v>
      </c>
      <c r="N82" s="4" t="s">
        <v>220</v>
      </c>
      <c r="O82" s="4" t="s">
        <v>868</v>
      </c>
      <c r="P82" s="4" t="str">
        <f>HYPERLINK("http://dx.doi.org/10.1039/d3tc03646d","http://dx.doi.org/10.1039/d3tc03646d")</f>
        <v>http://dx.doi.org/10.1039/d3tc03646d</v>
      </c>
      <c r="Q82" s="4" t="s">
        <v>220</v>
      </c>
      <c r="R82" s="4" t="s">
        <v>268</v>
      </c>
      <c r="S82" s="4" t="s">
        <v>220</v>
      </c>
      <c r="T82" s="4" t="s">
        <v>220</v>
      </c>
      <c r="U82" s="4" t="s">
        <v>220</v>
      </c>
      <c r="V82" s="4" t="s">
        <v>220</v>
      </c>
      <c r="W82" s="4" t="s">
        <v>220</v>
      </c>
      <c r="X82" s="4" t="s">
        <v>220</v>
      </c>
      <c r="Y82" s="4" t="s">
        <v>220</v>
      </c>
      <c r="Z82" s="4" t="s">
        <v>220</v>
      </c>
      <c r="AA82" s="4" t="s">
        <v>220</v>
      </c>
      <c r="AB82" s="4" t="s">
        <v>220</v>
      </c>
      <c r="AC82" s="4" t="s">
        <v>869</v>
      </c>
      <c r="AD82" s="4" t="str">
        <f>HYPERLINK("https%3A%2F%2Fwww.webofscience.com%2Fwos%2Fwoscc%2Ffull-record%2FWOS:001206492900001","View Full Record in Web of Science")</f>
        <v>View Full Record in Web of Science</v>
      </c>
      <c r="AE82" s="4"/>
    </row>
    <row r="83" spans="1:31">
      <c r="A83" s="4" t="s">
        <v>212</v>
      </c>
      <c r="B83" s="4" t="s">
        <v>870</v>
      </c>
      <c r="C83" s="4" t="s">
        <v>871</v>
      </c>
      <c r="D83" s="4" t="s">
        <v>872</v>
      </c>
      <c r="E83" s="4" t="s">
        <v>873</v>
      </c>
      <c r="F83" s="4" t="s">
        <v>874</v>
      </c>
      <c r="G83" s="4" t="s">
        <v>875</v>
      </c>
      <c r="H83" s="4" t="s">
        <v>284</v>
      </c>
      <c r="I83" s="4">
        <v>2024</v>
      </c>
      <c r="J83" s="4">
        <v>98</v>
      </c>
      <c r="K83" s="4">
        <v>2</v>
      </c>
      <c r="L83" s="4">
        <v>416</v>
      </c>
      <c r="M83" s="4">
        <v>429</v>
      </c>
      <c r="N83" s="4" t="s">
        <v>220</v>
      </c>
      <c r="O83" s="4" t="s">
        <v>876</v>
      </c>
      <c r="P83" s="4" t="str">
        <f>HYPERLINK("http://dx.doi.org/10.1111/1755-6724.15126","http://dx.doi.org/10.1111/1755-6724.15126")</f>
        <v>http://dx.doi.org/10.1111/1755-6724.15126</v>
      </c>
      <c r="Q83" s="4" t="s">
        <v>220</v>
      </c>
      <c r="R83" s="4" t="s">
        <v>220</v>
      </c>
      <c r="S83" s="4" t="s">
        <v>220</v>
      </c>
      <c r="T83" s="4" t="s">
        <v>220</v>
      </c>
      <c r="U83" s="4" t="s">
        <v>220</v>
      </c>
      <c r="V83" s="4" t="s">
        <v>220</v>
      </c>
      <c r="W83" s="4" t="s">
        <v>220</v>
      </c>
      <c r="X83" s="4" t="s">
        <v>220</v>
      </c>
      <c r="Y83" s="4" t="s">
        <v>220</v>
      </c>
      <c r="Z83" s="4" t="s">
        <v>220</v>
      </c>
      <c r="AA83" s="4" t="s">
        <v>220</v>
      </c>
      <c r="AB83" s="4" t="s">
        <v>220</v>
      </c>
      <c r="AC83" s="4" t="s">
        <v>877</v>
      </c>
      <c r="AD83" s="4" t="str">
        <f>HYPERLINK("https%3A%2F%2Fwww.webofscience.com%2Fwos%2Fwoscc%2Ffull-record%2FWOS:001224655300011","View Full Record in Web of Science")</f>
        <v>View Full Record in Web of Science</v>
      </c>
      <c r="AE83" s="4"/>
    </row>
    <row r="84" spans="1:31">
      <c r="A84" s="4" t="s">
        <v>212</v>
      </c>
      <c r="B84" s="4" t="s">
        <v>878</v>
      </c>
      <c r="C84" s="4" t="s">
        <v>879</v>
      </c>
      <c r="D84" s="4" t="s">
        <v>880</v>
      </c>
      <c r="E84" s="4" t="s">
        <v>236</v>
      </c>
      <c r="F84" s="4" t="s">
        <v>237</v>
      </c>
      <c r="G84" s="4" t="s">
        <v>238</v>
      </c>
      <c r="H84" s="4" t="s">
        <v>881</v>
      </c>
      <c r="I84" s="4">
        <v>2024</v>
      </c>
      <c r="J84" s="4">
        <v>48</v>
      </c>
      <c r="K84" s="4">
        <v>4</v>
      </c>
      <c r="L84" s="4" t="s">
        <v>220</v>
      </c>
      <c r="M84" s="4" t="s">
        <v>220</v>
      </c>
      <c r="N84" s="4">
        <v>43105</v>
      </c>
      <c r="O84" s="4" t="s">
        <v>882</v>
      </c>
      <c r="P84" s="4" t="str">
        <f>HYPERLINK("http://dx.doi.org/10.1088/1674-1137/ad243e","http://dx.doi.org/10.1088/1674-1137/ad243e")</f>
        <v>http://dx.doi.org/10.1088/1674-1137/ad243e</v>
      </c>
      <c r="Q84" s="4" t="s">
        <v>220</v>
      </c>
      <c r="R84" s="4" t="s">
        <v>220</v>
      </c>
      <c r="S84" s="4" t="s">
        <v>220</v>
      </c>
      <c r="T84" s="4" t="s">
        <v>220</v>
      </c>
      <c r="U84" s="4" t="s">
        <v>220</v>
      </c>
      <c r="V84" s="4" t="s">
        <v>220</v>
      </c>
      <c r="W84" s="4" t="s">
        <v>220</v>
      </c>
      <c r="X84" s="4" t="s">
        <v>220</v>
      </c>
      <c r="Y84" s="4" t="s">
        <v>220</v>
      </c>
      <c r="Z84" s="4" t="s">
        <v>220</v>
      </c>
      <c r="AA84" s="4" t="s">
        <v>220</v>
      </c>
      <c r="AB84" s="4" t="s">
        <v>220</v>
      </c>
      <c r="AC84" s="4" t="s">
        <v>883</v>
      </c>
      <c r="AD84" s="4" t="str">
        <f>HYPERLINK("https%3A%2F%2Fwww.webofscience.com%2Fwos%2Fwoscc%2Ffull-record%2FWOS:001188035800001","View Full Record in Web of Science")</f>
        <v>View Full Record in Web of Science</v>
      </c>
      <c r="AE84" s="4"/>
    </row>
    <row r="85" spans="1:31">
      <c r="A85" s="4" t="s">
        <v>212</v>
      </c>
      <c r="B85" s="4" t="s">
        <v>884</v>
      </c>
      <c r="C85" s="4" t="s">
        <v>885</v>
      </c>
      <c r="D85" s="4" t="s">
        <v>886</v>
      </c>
      <c r="E85" s="4" t="s">
        <v>887</v>
      </c>
      <c r="F85" s="4" t="s">
        <v>888</v>
      </c>
      <c r="G85" s="4" t="s">
        <v>889</v>
      </c>
      <c r="H85" s="4" t="s">
        <v>330</v>
      </c>
      <c r="I85" s="4">
        <v>2024</v>
      </c>
      <c r="J85" s="4">
        <v>676</v>
      </c>
      <c r="K85" s="4" t="s">
        <v>220</v>
      </c>
      <c r="L85" s="4" t="s">
        <v>220</v>
      </c>
      <c r="M85" s="4" t="s">
        <v>220</v>
      </c>
      <c r="N85" s="4">
        <v>120803</v>
      </c>
      <c r="O85" s="4" t="s">
        <v>890</v>
      </c>
      <c r="P85" s="4" t="str">
        <f>HYPERLINK("http://dx.doi.org/10.1016/j.ins.2024.120803","http://dx.doi.org/10.1016/j.ins.2024.120803")</f>
        <v>http://dx.doi.org/10.1016/j.ins.2024.120803</v>
      </c>
      <c r="Q85" s="4" t="s">
        <v>220</v>
      </c>
      <c r="R85" s="4" t="s">
        <v>302</v>
      </c>
      <c r="S85" s="4" t="s">
        <v>220</v>
      </c>
      <c r="T85" s="4" t="s">
        <v>220</v>
      </c>
      <c r="U85" s="4" t="s">
        <v>220</v>
      </c>
      <c r="V85" s="4" t="s">
        <v>220</v>
      </c>
      <c r="W85" s="4" t="s">
        <v>220</v>
      </c>
      <c r="X85" s="4" t="s">
        <v>220</v>
      </c>
      <c r="Y85" s="4" t="s">
        <v>220</v>
      </c>
      <c r="Z85" s="4" t="s">
        <v>220</v>
      </c>
      <c r="AA85" s="4" t="s">
        <v>220</v>
      </c>
      <c r="AB85" s="4" t="s">
        <v>220</v>
      </c>
      <c r="AC85" s="4" t="s">
        <v>891</v>
      </c>
      <c r="AD85" s="4" t="str">
        <f>HYPERLINK("https%3A%2F%2Fwww.webofscience.com%2Fwos%2Fwoscc%2Ffull-record%2FWOS:001302583200001","View Full Record in Web of Science")</f>
        <v>View Full Record in Web of Science</v>
      </c>
      <c r="AE85" s="4"/>
    </row>
    <row r="86" spans="1:31">
      <c r="A86" s="4" t="s">
        <v>212</v>
      </c>
      <c r="B86" s="4" t="s">
        <v>892</v>
      </c>
      <c r="C86" s="4" t="s">
        <v>893</v>
      </c>
      <c r="D86" s="4" t="s">
        <v>894</v>
      </c>
      <c r="E86" s="4" t="s">
        <v>895</v>
      </c>
      <c r="F86" s="4" t="s">
        <v>896</v>
      </c>
      <c r="G86" s="4" t="s">
        <v>897</v>
      </c>
      <c r="H86" s="4" t="s">
        <v>257</v>
      </c>
      <c r="I86" s="4">
        <v>2024</v>
      </c>
      <c r="J86" s="4">
        <v>178</v>
      </c>
      <c r="K86" s="4" t="s">
        <v>220</v>
      </c>
      <c r="L86" s="4" t="s">
        <v>220</v>
      </c>
      <c r="M86" s="4" t="s">
        <v>220</v>
      </c>
      <c r="N86" s="4">
        <v>108244</v>
      </c>
      <c r="O86" s="4" t="s">
        <v>898</v>
      </c>
      <c r="P86" s="4" t="str">
        <f>HYPERLINK("http://dx.doi.org/10.1016/j.optlaseng.2024.108244","http://dx.doi.org/10.1016/j.optlaseng.2024.108244")</f>
        <v>http://dx.doi.org/10.1016/j.optlaseng.2024.108244</v>
      </c>
      <c r="Q86" s="4" t="s">
        <v>220</v>
      </c>
      <c r="R86" s="4" t="s">
        <v>268</v>
      </c>
      <c r="S86" s="4" t="s">
        <v>220</v>
      </c>
      <c r="T86" s="4" t="s">
        <v>220</v>
      </c>
      <c r="U86" s="4" t="s">
        <v>220</v>
      </c>
      <c r="V86" s="4" t="s">
        <v>220</v>
      </c>
      <c r="W86" s="4" t="s">
        <v>220</v>
      </c>
      <c r="X86" s="4" t="s">
        <v>220</v>
      </c>
      <c r="Y86" s="4" t="s">
        <v>220</v>
      </c>
      <c r="Z86" s="4" t="s">
        <v>220</v>
      </c>
      <c r="AA86" s="4" t="s">
        <v>220</v>
      </c>
      <c r="AB86" s="4" t="s">
        <v>220</v>
      </c>
      <c r="AC86" s="4" t="s">
        <v>899</v>
      </c>
      <c r="AD86" s="4" t="str">
        <f>HYPERLINK("https%3A%2F%2Fwww.webofscience.com%2Fwos%2Fwoscc%2Ffull-record%2FWOS:001217121400001","View Full Record in Web of Science")</f>
        <v>View Full Record in Web of Science</v>
      </c>
      <c r="AE86" s="4"/>
    </row>
    <row r="87" spans="1:31">
      <c r="A87" s="4" t="s">
        <v>212</v>
      </c>
      <c r="B87" s="4" t="s">
        <v>900</v>
      </c>
      <c r="C87" s="4" t="s">
        <v>901</v>
      </c>
      <c r="D87" s="4" t="s">
        <v>902</v>
      </c>
      <c r="E87" s="4" t="s">
        <v>903</v>
      </c>
      <c r="F87" s="4" t="s">
        <v>904</v>
      </c>
      <c r="G87" s="4" t="s">
        <v>905</v>
      </c>
      <c r="H87" s="4" t="s">
        <v>906</v>
      </c>
      <c r="I87" s="4">
        <v>2024</v>
      </c>
      <c r="J87" s="4">
        <v>117</v>
      </c>
      <c r="K87" s="4">
        <v>4</v>
      </c>
      <c r="L87" s="4">
        <v>1675</v>
      </c>
      <c r="M87" s="4">
        <v>1685</v>
      </c>
      <c r="N87" s="4" t="s">
        <v>220</v>
      </c>
      <c r="O87" s="4" t="s">
        <v>907</v>
      </c>
      <c r="P87" s="4" t="str">
        <f>HYPERLINK("http://dx.doi.org/10.1093/jee/toae123","http://dx.doi.org/10.1093/jee/toae123")</f>
        <v>http://dx.doi.org/10.1093/jee/toae123</v>
      </c>
      <c r="Q87" s="4" t="s">
        <v>220</v>
      </c>
      <c r="R87" s="4" t="s">
        <v>302</v>
      </c>
      <c r="S87" s="4" t="s">
        <v>220</v>
      </c>
      <c r="T87" s="4" t="s">
        <v>220</v>
      </c>
      <c r="U87" s="4" t="s">
        <v>220</v>
      </c>
      <c r="V87" s="4" t="s">
        <v>220</v>
      </c>
      <c r="W87" s="4" t="s">
        <v>220</v>
      </c>
      <c r="X87" s="4">
        <v>38894631</v>
      </c>
      <c r="Y87" s="4" t="s">
        <v>220</v>
      </c>
      <c r="Z87" s="4" t="s">
        <v>220</v>
      </c>
      <c r="AA87" s="4" t="s">
        <v>220</v>
      </c>
      <c r="AB87" s="4" t="s">
        <v>220</v>
      </c>
      <c r="AC87" s="4" t="s">
        <v>908</v>
      </c>
      <c r="AD87" s="4" t="str">
        <f>HYPERLINK("https%3A%2F%2Fwww.webofscience.com%2Fwos%2Fwoscc%2Ffull-record%2FWOS:001249401100001","View Full Record in Web of Science")</f>
        <v>View Full Record in Web of Science</v>
      </c>
      <c r="AE87" s="4"/>
    </row>
    <row r="88" spans="1:31">
      <c r="A88" s="4" t="s">
        <v>212</v>
      </c>
      <c r="B88" s="4" t="s">
        <v>909</v>
      </c>
      <c r="C88" s="4" t="s">
        <v>910</v>
      </c>
      <c r="D88" s="4" t="s">
        <v>911</v>
      </c>
      <c r="E88" s="4" t="s">
        <v>912</v>
      </c>
      <c r="F88" s="4" t="s">
        <v>220</v>
      </c>
      <c r="G88" s="4" t="s">
        <v>913</v>
      </c>
      <c r="H88" s="4" t="s">
        <v>809</v>
      </c>
      <c r="I88" s="4">
        <v>2024</v>
      </c>
      <c r="J88" s="4">
        <v>12</v>
      </c>
      <c r="K88" s="4" t="s">
        <v>220</v>
      </c>
      <c r="L88" s="4" t="s">
        <v>220</v>
      </c>
      <c r="M88" s="4" t="s">
        <v>220</v>
      </c>
      <c r="N88" s="4">
        <v>1372500</v>
      </c>
      <c r="O88" s="4" t="s">
        <v>914</v>
      </c>
      <c r="P88" s="4" t="str">
        <f>HYPERLINK("http://dx.doi.org/10.3389/fenvs.2024.1372500","http://dx.doi.org/10.3389/fenvs.2024.1372500")</f>
        <v>http://dx.doi.org/10.3389/fenvs.2024.1372500</v>
      </c>
      <c r="Q88" s="4" t="s">
        <v>220</v>
      </c>
      <c r="R88" s="4" t="s">
        <v>220</v>
      </c>
      <c r="S88" s="4" t="s">
        <v>220</v>
      </c>
      <c r="T88" s="4" t="s">
        <v>220</v>
      </c>
      <c r="U88" s="4" t="s">
        <v>220</v>
      </c>
      <c r="V88" s="4" t="s">
        <v>220</v>
      </c>
      <c r="W88" s="4" t="s">
        <v>220</v>
      </c>
      <c r="X88" s="4" t="s">
        <v>220</v>
      </c>
      <c r="Y88" s="4" t="s">
        <v>220</v>
      </c>
      <c r="Z88" s="4" t="s">
        <v>220</v>
      </c>
      <c r="AA88" s="4" t="s">
        <v>220</v>
      </c>
      <c r="AB88" s="4" t="s">
        <v>220</v>
      </c>
      <c r="AC88" s="4" t="s">
        <v>915</v>
      </c>
      <c r="AD88" s="4" t="str">
        <f>HYPERLINK("https%3A%2F%2Fwww.webofscience.com%2Fwos%2Fwoscc%2Ffull-record%2FWOS:001206636500001","View Full Record in Web of Science")</f>
        <v>View Full Record in Web of Science</v>
      </c>
      <c r="AE88" s="4"/>
    </row>
    <row r="89" spans="1:31">
      <c r="A89" s="4" t="s">
        <v>212</v>
      </c>
      <c r="B89" s="4" t="s">
        <v>916</v>
      </c>
      <c r="C89" s="4" t="s">
        <v>917</v>
      </c>
      <c r="D89" s="4" t="s">
        <v>918</v>
      </c>
      <c r="E89" s="4" t="s">
        <v>919</v>
      </c>
      <c r="F89" s="4" t="s">
        <v>920</v>
      </c>
      <c r="G89" s="4" t="s">
        <v>921</v>
      </c>
      <c r="H89" s="4" t="s">
        <v>498</v>
      </c>
      <c r="I89" s="4">
        <v>2024</v>
      </c>
      <c r="J89" s="4">
        <v>46</v>
      </c>
      <c r="K89" s="4">
        <v>5</v>
      </c>
      <c r="L89" s="4" t="s">
        <v>220</v>
      </c>
      <c r="M89" s="4" t="s">
        <v>220</v>
      </c>
      <c r="N89" s="4">
        <v>157</v>
      </c>
      <c r="O89" s="4" t="s">
        <v>922</v>
      </c>
      <c r="P89" s="4" t="str">
        <f>HYPERLINK("http://dx.doi.org/10.1007/s10653-024-01944-1","http://dx.doi.org/10.1007/s10653-024-01944-1")</f>
        <v>http://dx.doi.org/10.1007/s10653-024-01944-1</v>
      </c>
      <c r="Q89" s="4" t="s">
        <v>220</v>
      </c>
      <c r="R89" s="4" t="s">
        <v>220</v>
      </c>
      <c r="S89" s="4" t="s">
        <v>220</v>
      </c>
      <c r="T89" s="4" t="s">
        <v>220</v>
      </c>
      <c r="U89" s="4" t="s">
        <v>220</v>
      </c>
      <c r="V89" s="4" t="s">
        <v>220</v>
      </c>
      <c r="W89" s="4" t="s">
        <v>220</v>
      </c>
      <c r="X89" s="4">
        <v>38592345</v>
      </c>
      <c r="Y89" s="4" t="s">
        <v>220</v>
      </c>
      <c r="Z89" s="4" t="s">
        <v>220</v>
      </c>
      <c r="AA89" s="4" t="s">
        <v>220</v>
      </c>
      <c r="AB89" s="4" t="s">
        <v>220</v>
      </c>
      <c r="AC89" s="4" t="s">
        <v>923</v>
      </c>
      <c r="AD89" s="4" t="str">
        <f>HYPERLINK("https%3A%2F%2Fwww.webofscience.com%2Fwos%2Fwoscc%2Ffull-record%2FWOS:001199588900003","View Full Record in Web of Science")</f>
        <v>View Full Record in Web of Science</v>
      </c>
      <c r="AE89" s="4"/>
    </row>
    <row r="90" spans="1:31">
      <c r="A90" s="4" t="s">
        <v>212</v>
      </c>
      <c r="B90" s="4" t="s">
        <v>924</v>
      </c>
      <c r="C90" s="4" t="s">
        <v>925</v>
      </c>
      <c r="D90" s="4" t="s">
        <v>926</v>
      </c>
      <c r="E90" s="4" t="s">
        <v>927</v>
      </c>
      <c r="F90" s="4" t="s">
        <v>928</v>
      </c>
      <c r="G90" s="4" t="s">
        <v>929</v>
      </c>
      <c r="H90" s="4" t="s">
        <v>818</v>
      </c>
      <c r="I90" s="4">
        <v>2024</v>
      </c>
      <c r="J90" s="4">
        <v>569</v>
      </c>
      <c r="K90" s="4" t="s">
        <v>220</v>
      </c>
      <c r="L90" s="4" t="s">
        <v>220</v>
      </c>
      <c r="M90" s="4" t="s">
        <v>220</v>
      </c>
      <c r="N90" s="4">
        <v>122133</v>
      </c>
      <c r="O90" s="4" t="s">
        <v>930</v>
      </c>
      <c r="P90" s="4" t="str">
        <f>HYPERLINK("http://dx.doi.org/10.1016/j.ica.2024.122133","http://dx.doi.org/10.1016/j.ica.2024.122133")</f>
        <v>http://dx.doi.org/10.1016/j.ica.2024.122133</v>
      </c>
      <c r="Q90" s="4" t="s">
        <v>220</v>
      </c>
      <c r="R90" s="4" t="s">
        <v>222</v>
      </c>
      <c r="S90" s="4" t="s">
        <v>220</v>
      </c>
      <c r="T90" s="4" t="s">
        <v>220</v>
      </c>
      <c r="U90" s="4" t="s">
        <v>220</v>
      </c>
      <c r="V90" s="4" t="s">
        <v>220</v>
      </c>
      <c r="W90" s="4" t="s">
        <v>220</v>
      </c>
      <c r="X90" s="4" t="s">
        <v>220</v>
      </c>
      <c r="Y90" s="4" t="s">
        <v>220</v>
      </c>
      <c r="Z90" s="4" t="s">
        <v>220</v>
      </c>
      <c r="AA90" s="4" t="s">
        <v>220</v>
      </c>
      <c r="AB90" s="4" t="s">
        <v>220</v>
      </c>
      <c r="AC90" s="4" t="s">
        <v>931</v>
      </c>
      <c r="AD90" s="4" t="str">
        <f>HYPERLINK("https%3A%2F%2Fwww.webofscience.com%2Fwos%2Fwoscc%2Ffull-record%2FWOS:001240928400001","View Full Record in Web of Science")</f>
        <v>View Full Record in Web of Science</v>
      </c>
      <c r="AE90" s="4"/>
    </row>
    <row r="91" spans="1:31">
      <c r="A91" s="4" t="s">
        <v>212</v>
      </c>
      <c r="B91" s="4" t="s">
        <v>932</v>
      </c>
      <c r="C91" s="4" t="s">
        <v>933</v>
      </c>
      <c r="D91" s="4" t="s">
        <v>934</v>
      </c>
      <c r="E91" s="4" t="s">
        <v>935</v>
      </c>
      <c r="F91" s="4" t="s">
        <v>936</v>
      </c>
      <c r="G91" s="4" t="s">
        <v>937</v>
      </c>
      <c r="H91" s="4" t="s">
        <v>938</v>
      </c>
      <c r="I91" s="4">
        <v>2024</v>
      </c>
      <c r="J91" s="4">
        <v>74</v>
      </c>
      <c r="K91" s="4" t="s">
        <v>220</v>
      </c>
      <c r="L91" s="4">
        <v>112</v>
      </c>
      <c r="M91" s="4">
        <v>120</v>
      </c>
      <c r="N91" s="4" t="s">
        <v>220</v>
      </c>
      <c r="O91" s="4" t="s">
        <v>939</v>
      </c>
      <c r="P91" s="4" t="str">
        <f>HYPERLINK("http://dx.doi.org/10.1016/j.ijhydene.2024.06.124","http://dx.doi.org/10.1016/j.ijhydene.2024.06.124")</f>
        <v>http://dx.doi.org/10.1016/j.ijhydene.2024.06.124</v>
      </c>
      <c r="Q91" s="4" t="s">
        <v>220</v>
      </c>
      <c r="R91" s="4" t="s">
        <v>302</v>
      </c>
      <c r="S91" s="4" t="s">
        <v>220</v>
      </c>
      <c r="T91" s="4" t="s">
        <v>220</v>
      </c>
      <c r="U91" s="4" t="s">
        <v>220</v>
      </c>
      <c r="V91" s="4" t="s">
        <v>220</v>
      </c>
      <c r="W91" s="4" t="s">
        <v>220</v>
      </c>
      <c r="X91" s="4" t="s">
        <v>220</v>
      </c>
      <c r="Y91" s="4" t="s">
        <v>220</v>
      </c>
      <c r="Z91" s="4" t="s">
        <v>220</v>
      </c>
      <c r="AA91" s="4" t="s">
        <v>220</v>
      </c>
      <c r="AB91" s="4" t="s">
        <v>220</v>
      </c>
      <c r="AC91" s="4" t="s">
        <v>940</v>
      </c>
      <c r="AD91" s="4" t="str">
        <f>HYPERLINK("https%3A%2F%2Fwww.webofscience.com%2Fwos%2Fwoscc%2Ffull-record%2FWOS:001253787100001","View Full Record in Web of Science")</f>
        <v>View Full Record in Web of Science</v>
      </c>
      <c r="AE91" s="4"/>
    </row>
    <row r="92" spans="1:31">
      <c r="A92" s="4" t="s">
        <v>212</v>
      </c>
      <c r="B92" s="4" t="s">
        <v>941</v>
      </c>
      <c r="C92" s="4" t="s">
        <v>942</v>
      </c>
      <c r="D92" s="4" t="s">
        <v>943</v>
      </c>
      <c r="E92" s="4" t="s">
        <v>944</v>
      </c>
      <c r="F92" s="4" t="s">
        <v>945</v>
      </c>
      <c r="G92" s="4" t="s">
        <v>946</v>
      </c>
      <c r="H92" s="4" t="s">
        <v>330</v>
      </c>
      <c r="I92" s="4">
        <v>2024</v>
      </c>
      <c r="J92" s="4">
        <v>195</v>
      </c>
      <c r="K92" s="4" t="s">
        <v>220</v>
      </c>
      <c r="L92" s="4" t="s">
        <v>220</v>
      </c>
      <c r="M92" s="4" t="s">
        <v>220</v>
      </c>
      <c r="N92" s="4">
        <v>109471</v>
      </c>
      <c r="O92" s="4" t="s">
        <v>947</v>
      </c>
      <c r="P92" s="4" t="str">
        <f>HYPERLINK("http://dx.doi.org/10.1016/j.soilbio.2024.109471","http://dx.doi.org/10.1016/j.soilbio.2024.109471")</f>
        <v>http://dx.doi.org/10.1016/j.soilbio.2024.109471</v>
      </c>
      <c r="Q92" s="4" t="s">
        <v>220</v>
      </c>
      <c r="R92" s="4" t="s">
        <v>222</v>
      </c>
      <c r="S92" s="4" t="s">
        <v>220</v>
      </c>
      <c r="T92" s="4" t="s">
        <v>220</v>
      </c>
      <c r="U92" s="4" t="s">
        <v>220</v>
      </c>
      <c r="V92" s="4" t="s">
        <v>220</v>
      </c>
      <c r="W92" s="4" t="s">
        <v>220</v>
      </c>
      <c r="X92" s="4" t="s">
        <v>220</v>
      </c>
      <c r="Y92" s="4" t="s">
        <v>220</v>
      </c>
      <c r="Z92" s="4" t="s">
        <v>220</v>
      </c>
      <c r="AA92" s="4" t="s">
        <v>220</v>
      </c>
      <c r="AB92" s="4" t="s">
        <v>220</v>
      </c>
      <c r="AC92" s="4" t="s">
        <v>948</v>
      </c>
      <c r="AD92" s="4" t="str">
        <f>HYPERLINK("https%3A%2F%2Fwww.webofscience.com%2Fwos%2Fwoscc%2Ffull-record%2FWOS:001265954600001","View Full Record in Web of Science")</f>
        <v>View Full Record in Web of Science</v>
      </c>
      <c r="AE92" s="4"/>
    </row>
    <row r="93" spans="1:31">
      <c r="A93" s="4" t="s">
        <v>212</v>
      </c>
      <c r="B93" s="4" t="s">
        <v>949</v>
      </c>
      <c r="C93" s="4" t="s">
        <v>950</v>
      </c>
      <c r="D93" s="4" t="s">
        <v>951</v>
      </c>
      <c r="E93" s="4" t="s">
        <v>887</v>
      </c>
      <c r="F93" s="4" t="s">
        <v>888</v>
      </c>
      <c r="G93" s="4" t="s">
        <v>889</v>
      </c>
      <c r="H93" s="4" t="s">
        <v>219</v>
      </c>
      <c r="I93" s="4">
        <v>2024</v>
      </c>
      <c r="J93" s="4">
        <v>679</v>
      </c>
      <c r="K93" s="4" t="s">
        <v>220</v>
      </c>
      <c r="L93" s="4" t="s">
        <v>220</v>
      </c>
      <c r="M93" s="4" t="s">
        <v>220</v>
      </c>
      <c r="N93" s="4">
        <v>121089</v>
      </c>
      <c r="O93" s="4" t="s">
        <v>952</v>
      </c>
      <c r="P93" s="4" t="str">
        <f>HYPERLINK("http://dx.doi.org/10.1016/j.ins.2024.121089","http://dx.doi.org/10.1016/j.ins.2024.121089")</f>
        <v>http://dx.doi.org/10.1016/j.ins.2024.121089</v>
      </c>
      <c r="Q93" s="4" t="s">
        <v>220</v>
      </c>
      <c r="R93" s="4" t="s">
        <v>302</v>
      </c>
      <c r="S93" s="4" t="s">
        <v>220</v>
      </c>
      <c r="T93" s="4" t="s">
        <v>220</v>
      </c>
      <c r="U93" s="4" t="s">
        <v>220</v>
      </c>
      <c r="V93" s="4" t="s">
        <v>220</v>
      </c>
      <c r="W93" s="4" t="s">
        <v>220</v>
      </c>
      <c r="X93" s="4" t="s">
        <v>220</v>
      </c>
      <c r="Y93" s="4" t="s">
        <v>220</v>
      </c>
      <c r="Z93" s="4" t="s">
        <v>220</v>
      </c>
      <c r="AA93" s="4" t="s">
        <v>220</v>
      </c>
      <c r="AB93" s="4" t="s">
        <v>220</v>
      </c>
      <c r="AC93" s="4" t="s">
        <v>953</v>
      </c>
      <c r="AD93" s="4" t="str">
        <f>HYPERLINK("https%3A%2F%2Fwww.webofscience.com%2Fwos%2Fwoscc%2Ffull-record%2FWOS:001302646400001","View Full Record in Web of Science")</f>
        <v>View Full Record in Web of Science</v>
      </c>
      <c r="AE93" s="4"/>
    </row>
    <row r="94" spans="1:31">
      <c r="A94" s="4" t="s">
        <v>212</v>
      </c>
      <c r="B94" s="4" t="s">
        <v>954</v>
      </c>
      <c r="C94" s="4" t="s">
        <v>955</v>
      </c>
      <c r="D94" s="4" t="s">
        <v>956</v>
      </c>
      <c r="E94" s="4" t="s">
        <v>553</v>
      </c>
      <c r="F94" s="4" t="s">
        <v>554</v>
      </c>
      <c r="G94" s="4" t="s">
        <v>220</v>
      </c>
      <c r="H94" s="4" t="s">
        <v>957</v>
      </c>
      <c r="I94" s="4">
        <v>2024</v>
      </c>
      <c r="J94" s="4">
        <v>14</v>
      </c>
      <c r="K94" s="4">
        <v>1</v>
      </c>
      <c r="L94" s="4" t="s">
        <v>220</v>
      </c>
      <c r="M94" s="4" t="s">
        <v>220</v>
      </c>
      <c r="N94" s="4">
        <v>9924</v>
      </c>
      <c r="O94" s="4" t="s">
        <v>958</v>
      </c>
      <c r="P94" s="4" t="str">
        <f>HYPERLINK("http://dx.doi.org/10.1038/s41598-024-60279-0","http://dx.doi.org/10.1038/s41598-024-60279-0")</f>
        <v>http://dx.doi.org/10.1038/s41598-024-60279-0</v>
      </c>
      <c r="Q94" s="4" t="s">
        <v>220</v>
      </c>
      <c r="R94" s="4" t="s">
        <v>220</v>
      </c>
      <c r="S94" s="4" t="s">
        <v>220</v>
      </c>
      <c r="T94" s="4" t="s">
        <v>220</v>
      </c>
      <c r="U94" s="4" t="s">
        <v>220</v>
      </c>
      <c r="V94" s="4" t="s">
        <v>220</v>
      </c>
      <c r="W94" s="4" t="s">
        <v>220</v>
      </c>
      <c r="X94" s="4">
        <v>38688921</v>
      </c>
      <c r="Y94" s="4" t="s">
        <v>220</v>
      </c>
      <c r="Z94" s="4" t="s">
        <v>220</v>
      </c>
      <c r="AA94" s="4" t="s">
        <v>220</v>
      </c>
      <c r="AB94" s="4" t="s">
        <v>220</v>
      </c>
      <c r="AC94" s="4" t="s">
        <v>959</v>
      </c>
      <c r="AD94" s="4" t="str">
        <f>HYPERLINK("https%3A%2F%2Fwww.webofscience.com%2Fwos%2Fwoscc%2Ffull-record%2FWOS:001225890200072","View Full Record in Web of Science")</f>
        <v>View Full Record in Web of Science</v>
      </c>
      <c r="AE94" s="4"/>
    </row>
    <row r="95" spans="1:31">
      <c r="A95" s="4" t="s">
        <v>212</v>
      </c>
      <c r="B95" s="4" t="s">
        <v>960</v>
      </c>
      <c r="C95" s="4" t="s">
        <v>961</v>
      </c>
      <c r="D95" s="4" t="s">
        <v>962</v>
      </c>
      <c r="E95" s="4" t="s">
        <v>227</v>
      </c>
      <c r="F95" s="4" t="s">
        <v>228</v>
      </c>
      <c r="G95" s="4" t="s">
        <v>229</v>
      </c>
      <c r="H95" s="4" t="s">
        <v>963</v>
      </c>
      <c r="I95" s="4">
        <v>2024</v>
      </c>
      <c r="J95" s="4">
        <v>473</v>
      </c>
      <c r="K95" s="4" t="s">
        <v>220</v>
      </c>
      <c r="L95" s="4" t="s">
        <v>220</v>
      </c>
      <c r="M95" s="4" t="s">
        <v>220</v>
      </c>
      <c r="N95" s="4">
        <v>134677</v>
      </c>
      <c r="O95" s="4" t="s">
        <v>964</v>
      </c>
      <c r="P95" s="4" t="str">
        <f>HYPERLINK("http://dx.doi.org/10.1016/j.jhazmat.2024.134677","http://dx.doi.org/10.1016/j.jhazmat.2024.134677")</f>
        <v>http://dx.doi.org/10.1016/j.jhazmat.2024.134677</v>
      </c>
      <c r="Q95" s="4" t="s">
        <v>220</v>
      </c>
      <c r="R95" s="4" t="s">
        <v>222</v>
      </c>
      <c r="S95" s="4" t="s">
        <v>220</v>
      </c>
      <c r="T95" s="4" t="s">
        <v>220</v>
      </c>
      <c r="U95" s="4" t="s">
        <v>220</v>
      </c>
      <c r="V95" s="4" t="s">
        <v>220</v>
      </c>
      <c r="W95" s="4" t="s">
        <v>220</v>
      </c>
      <c r="X95" s="4">
        <v>38795484</v>
      </c>
      <c r="Y95" s="4" t="s">
        <v>220</v>
      </c>
      <c r="Z95" s="4" t="s">
        <v>220</v>
      </c>
      <c r="AA95" s="4" t="s">
        <v>220</v>
      </c>
      <c r="AB95" s="4" t="s">
        <v>220</v>
      </c>
      <c r="AC95" s="4" t="s">
        <v>965</v>
      </c>
      <c r="AD95" s="4" t="str">
        <f>HYPERLINK("https%3A%2F%2Fwww.webofscience.com%2Fwos%2Fwoscc%2Ffull-record%2FWOS:001249029500001","View Full Record in Web of Science")</f>
        <v>View Full Record in Web of Science</v>
      </c>
      <c r="AE95" s="4"/>
    </row>
    <row r="96" spans="1:31">
      <c r="A96" s="4" t="s">
        <v>212</v>
      </c>
      <c r="B96" s="4" t="s">
        <v>966</v>
      </c>
      <c r="C96" s="4" t="s">
        <v>967</v>
      </c>
      <c r="D96" s="4" t="s">
        <v>968</v>
      </c>
      <c r="E96" s="4" t="s">
        <v>969</v>
      </c>
      <c r="F96" s="4" t="s">
        <v>970</v>
      </c>
      <c r="G96" s="4" t="s">
        <v>971</v>
      </c>
      <c r="H96" s="4" t="s">
        <v>972</v>
      </c>
      <c r="I96" s="4">
        <v>2024</v>
      </c>
      <c r="J96" s="4">
        <v>26</v>
      </c>
      <c r="K96" s="4">
        <v>22</v>
      </c>
      <c r="L96" s="4">
        <v>16160</v>
      </c>
      <c r="M96" s="4">
        <v>16174</v>
      </c>
      <c r="N96" s="4" t="s">
        <v>220</v>
      </c>
      <c r="O96" s="4" t="s">
        <v>973</v>
      </c>
      <c r="P96" s="4" t="str">
        <f>HYPERLINK("http://dx.doi.org/10.1039/d4cp00693c","http://dx.doi.org/10.1039/d4cp00693c")</f>
        <v>http://dx.doi.org/10.1039/d4cp00693c</v>
      </c>
      <c r="Q96" s="4" t="s">
        <v>220</v>
      </c>
      <c r="R96" s="4" t="s">
        <v>222</v>
      </c>
      <c r="S96" s="4" t="s">
        <v>220</v>
      </c>
      <c r="T96" s="4" t="s">
        <v>220</v>
      </c>
      <c r="U96" s="4" t="s">
        <v>220</v>
      </c>
      <c r="V96" s="4" t="s">
        <v>220</v>
      </c>
      <c r="W96" s="4" t="s">
        <v>220</v>
      </c>
      <c r="X96" s="4">
        <v>38787752</v>
      </c>
      <c r="Y96" s="4" t="s">
        <v>220</v>
      </c>
      <c r="Z96" s="4" t="s">
        <v>220</v>
      </c>
      <c r="AA96" s="4" t="s">
        <v>220</v>
      </c>
      <c r="AB96" s="4" t="s">
        <v>220</v>
      </c>
      <c r="AC96" s="4" t="s">
        <v>974</v>
      </c>
      <c r="AD96" s="4" t="str">
        <f>HYPERLINK("https%3A%2F%2Fwww.webofscience.com%2Fwos%2Fwoscc%2Ffull-record%2FWOS:001230433300001","View Full Record in Web of Science")</f>
        <v>View Full Record in Web of Science</v>
      </c>
      <c r="AE96" s="4"/>
    </row>
    <row r="97" spans="1:31">
      <c r="A97" s="4" t="s">
        <v>212</v>
      </c>
      <c r="B97" s="4" t="s">
        <v>975</v>
      </c>
      <c r="C97" s="4" t="s">
        <v>976</v>
      </c>
      <c r="D97" s="4" t="s">
        <v>977</v>
      </c>
      <c r="E97" s="4" t="s">
        <v>978</v>
      </c>
      <c r="F97" s="4" t="s">
        <v>979</v>
      </c>
      <c r="G97" s="4" t="s">
        <v>980</v>
      </c>
      <c r="H97" s="4" t="s">
        <v>284</v>
      </c>
      <c r="I97" s="4">
        <v>2024</v>
      </c>
      <c r="J97" s="4">
        <v>23</v>
      </c>
      <c r="K97" s="4">
        <v>2</v>
      </c>
      <c r="L97" s="4">
        <v>377</v>
      </c>
      <c r="M97" s="4">
        <v>387</v>
      </c>
      <c r="N97" s="4" t="s">
        <v>220</v>
      </c>
      <c r="O97" s="4" t="s">
        <v>981</v>
      </c>
      <c r="P97" s="4" t="str">
        <f>HYPERLINK("http://dx.doi.org/10.1007/s11803-024-2242-z","http://dx.doi.org/10.1007/s11803-024-2242-z")</f>
        <v>http://dx.doi.org/10.1007/s11803-024-2242-z</v>
      </c>
      <c r="Q97" s="4" t="s">
        <v>220</v>
      </c>
      <c r="R97" s="4" t="s">
        <v>220</v>
      </c>
      <c r="S97" s="4" t="s">
        <v>220</v>
      </c>
      <c r="T97" s="4" t="s">
        <v>220</v>
      </c>
      <c r="U97" s="4" t="s">
        <v>220</v>
      </c>
      <c r="V97" s="4" t="s">
        <v>220</v>
      </c>
      <c r="W97" s="4" t="s">
        <v>220</v>
      </c>
      <c r="X97" s="4" t="s">
        <v>220</v>
      </c>
      <c r="Y97" s="4" t="s">
        <v>220</v>
      </c>
      <c r="Z97" s="4" t="s">
        <v>220</v>
      </c>
      <c r="AA97" s="4" t="s">
        <v>220</v>
      </c>
      <c r="AB97" s="4" t="s">
        <v>220</v>
      </c>
      <c r="AC97" s="4" t="s">
        <v>982</v>
      </c>
      <c r="AD97" s="4" t="str">
        <f>HYPERLINK("https%3A%2F%2Fwww.webofscience.com%2Fwos%2Fwoscc%2Ffull-record%2FWOS:001205286200001","View Full Record in Web of Science")</f>
        <v>View Full Record in Web of Science</v>
      </c>
      <c r="AE97" s="4"/>
    </row>
    <row r="98" spans="1:31">
      <c r="A98" s="4" t="s">
        <v>212</v>
      </c>
      <c r="B98" s="4" t="s">
        <v>983</v>
      </c>
      <c r="C98" s="4" t="s">
        <v>984</v>
      </c>
      <c r="D98" s="4" t="s">
        <v>985</v>
      </c>
      <c r="E98" s="4" t="s">
        <v>986</v>
      </c>
      <c r="F98" s="4" t="s">
        <v>220</v>
      </c>
      <c r="G98" s="4" t="s">
        <v>987</v>
      </c>
      <c r="H98" s="4" t="s">
        <v>275</v>
      </c>
      <c r="I98" s="4">
        <v>2024</v>
      </c>
      <c r="J98" s="4">
        <v>14</v>
      </c>
      <c r="K98" s="4">
        <v>6</v>
      </c>
      <c r="L98" s="4" t="s">
        <v>220</v>
      </c>
      <c r="M98" s="4" t="s">
        <v>220</v>
      </c>
      <c r="N98" s="4">
        <v>380</v>
      </c>
      <c r="O98" s="4" t="s">
        <v>988</v>
      </c>
      <c r="P98" s="4" t="str">
        <f>HYPERLINK("http://dx.doi.org/10.3390/catal14060380","http://dx.doi.org/10.3390/catal14060380")</f>
        <v>http://dx.doi.org/10.3390/catal14060380</v>
      </c>
      <c r="Q98" s="4" t="s">
        <v>220</v>
      </c>
      <c r="R98" s="4" t="s">
        <v>220</v>
      </c>
      <c r="S98" s="4" t="s">
        <v>220</v>
      </c>
      <c r="T98" s="4" t="s">
        <v>220</v>
      </c>
      <c r="U98" s="4" t="s">
        <v>220</v>
      </c>
      <c r="V98" s="4" t="s">
        <v>220</v>
      </c>
      <c r="W98" s="4" t="s">
        <v>220</v>
      </c>
      <c r="X98" s="4" t="s">
        <v>220</v>
      </c>
      <c r="Y98" s="4" t="s">
        <v>220</v>
      </c>
      <c r="Z98" s="4" t="s">
        <v>220</v>
      </c>
      <c r="AA98" s="4" t="s">
        <v>220</v>
      </c>
      <c r="AB98" s="4" t="s">
        <v>220</v>
      </c>
      <c r="AC98" s="4" t="s">
        <v>989</v>
      </c>
      <c r="AD98" s="4" t="str">
        <f>HYPERLINK("https%3A%2F%2Fwww.webofscience.com%2Fwos%2Fwoscc%2Ffull-record%2FWOS:001255052500001","View Full Record in Web of Science")</f>
        <v>View Full Record in Web of Science</v>
      </c>
      <c r="AE98" s="4"/>
    </row>
    <row r="99" spans="1:31">
      <c r="A99" s="4" t="s">
        <v>212</v>
      </c>
      <c r="B99" s="4" t="s">
        <v>990</v>
      </c>
      <c r="C99" s="4" t="s">
        <v>991</v>
      </c>
      <c r="D99" s="4" t="s">
        <v>992</v>
      </c>
      <c r="E99" s="4" t="s">
        <v>993</v>
      </c>
      <c r="F99" s="4" t="s">
        <v>994</v>
      </c>
      <c r="G99" s="4" t="s">
        <v>220</v>
      </c>
      <c r="H99" s="4" t="s">
        <v>498</v>
      </c>
      <c r="I99" s="4">
        <v>2024</v>
      </c>
      <c r="J99" s="4">
        <v>46</v>
      </c>
      <c r="K99" s="4" t="s">
        <v>220</v>
      </c>
      <c r="L99" s="4" t="s">
        <v>220</v>
      </c>
      <c r="M99" s="4" t="s">
        <v>220</v>
      </c>
      <c r="N99" s="4">
        <v>101255</v>
      </c>
      <c r="O99" s="4" t="s">
        <v>995</v>
      </c>
      <c r="P99" s="4" t="str">
        <f>HYPERLINK("http://dx.doi.org/10.1016/j.trgeo.2024.101255","http://dx.doi.org/10.1016/j.trgeo.2024.101255")</f>
        <v>http://dx.doi.org/10.1016/j.trgeo.2024.101255</v>
      </c>
      <c r="Q99" s="4" t="s">
        <v>220</v>
      </c>
      <c r="R99" s="4" t="s">
        <v>222</v>
      </c>
      <c r="S99" s="4" t="s">
        <v>220</v>
      </c>
      <c r="T99" s="4" t="s">
        <v>220</v>
      </c>
      <c r="U99" s="4" t="s">
        <v>220</v>
      </c>
      <c r="V99" s="4" t="s">
        <v>220</v>
      </c>
      <c r="W99" s="4" t="s">
        <v>220</v>
      </c>
      <c r="X99" s="4" t="s">
        <v>220</v>
      </c>
      <c r="Y99" s="4" t="s">
        <v>220</v>
      </c>
      <c r="Z99" s="4" t="s">
        <v>220</v>
      </c>
      <c r="AA99" s="4" t="s">
        <v>220</v>
      </c>
      <c r="AB99" s="4" t="s">
        <v>220</v>
      </c>
      <c r="AC99" s="4" t="s">
        <v>996</v>
      </c>
      <c r="AD99" s="4" t="str">
        <f>HYPERLINK("https%3A%2F%2Fwww.webofscience.com%2Fwos%2Fwoscc%2Ffull-record%2FWOS:001238027000001","View Full Record in Web of Science")</f>
        <v>View Full Record in Web of Science</v>
      </c>
      <c r="AE99" s="4"/>
    </row>
    <row r="100" spans="1:31">
      <c r="A100" s="4" t="s">
        <v>212</v>
      </c>
      <c r="B100" s="4" t="s">
        <v>997</v>
      </c>
      <c r="C100" s="4" t="s">
        <v>998</v>
      </c>
      <c r="D100" s="4" t="s">
        <v>999</v>
      </c>
      <c r="E100" s="4" t="s">
        <v>1000</v>
      </c>
      <c r="F100" s="4" t="s">
        <v>1001</v>
      </c>
      <c r="G100" s="4" t="s">
        <v>1002</v>
      </c>
      <c r="H100" s="4" t="s">
        <v>230</v>
      </c>
      <c r="I100" s="4">
        <v>2024</v>
      </c>
      <c r="J100" s="4">
        <v>657</v>
      </c>
      <c r="K100" s="4" t="s">
        <v>220</v>
      </c>
      <c r="L100" s="4" t="s">
        <v>220</v>
      </c>
      <c r="M100" s="4" t="s">
        <v>220</v>
      </c>
      <c r="N100" s="4">
        <v>122107</v>
      </c>
      <c r="O100" s="4" t="s">
        <v>1003</v>
      </c>
      <c r="P100" s="4" t="str">
        <f>HYPERLINK("http://dx.doi.org/10.1016/j.chemgeo.2024.122107","http://dx.doi.org/10.1016/j.chemgeo.2024.122107")</f>
        <v>http://dx.doi.org/10.1016/j.chemgeo.2024.122107</v>
      </c>
      <c r="Q100" s="4" t="s">
        <v>220</v>
      </c>
      <c r="R100" s="4" t="s">
        <v>268</v>
      </c>
      <c r="S100" s="4" t="s">
        <v>220</v>
      </c>
      <c r="T100" s="4" t="s">
        <v>220</v>
      </c>
      <c r="U100" s="4" t="s">
        <v>220</v>
      </c>
      <c r="V100" s="4" t="s">
        <v>220</v>
      </c>
      <c r="W100" s="4" t="s">
        <v>220</v>
      </c>
      <c r="X100" s="4" t="s">
        <v>220</v>
      </c>
      <c r="Y100" s="4" t="s">
        <v>220</v>
      </c>
      <c r="Z100" s="4" t="s">
        <v>220</v>
      </c>
      <c r="AA100" s="4" t="s">
        <v>220</v>
      </c>
      <c r="AB100" s="4" t="s">
        <v>220</v>
      </c>
      <c r="AC100" s="4" t="s">
        <v>1004</v>
      </c>
      <c r="AD100" s="4" t="str">
        <f>HYPERLINK("https%3A%2F%2Fwww.webofscience.com%2Fwos%2Fwoscc%2Ffull-record%2FWOS:001217918300001","View Full Record in Web of Science")</f>
        <v>View Full Record in Web of Science</v>
      </c>
      <c r="AE100" s="4"/>
    </row>
    <row r="101" spans="1:31">
      <c r="A101" s="4" t="s">
        <v>212</v>
      </c>
      <c r="B101" s="4" t="s">
        <v>1005</v>
      </c>
      <c r="C101" s="4" t="s">
        <v>1006</v>
      </c>
      <c r="D101" s="4" t="s">
        <v>1007</v>
      </c>
      <c r="E101" s="4" t="s">
        <v>1008</v>
      </c>
      <c r="F101" s="4" t="s">
        <v>1009</v>
      </c>
      <c r="G101" s="4" t="s">
        <v>1010</v>
      </c>
      <c r="H101" s="4" t="s">
        <v>257</v>
      </c>
      <c r="I101" s="4">
        <v>2024</v>
      </c>
      <c r="J101" s="4">
        <v>158</v>
      </c>
      <c r="K101" s="4" t="s">
        <v>220</v>
      </c>
      <c r="L101" s="4" t="s">
        <v>220</v>
      </c>
      <c r="M101" s="4" t="s">
        <v>220</v>
      </c>
      <c r="N101" s="4">
        <v>101661</v>
      </c>
      <c r="O101" s="4" t="s">
        <v>1011</v>
      </c>
      <c r="P101" s="4" t="str">
        <f>HYPERLINK("http://dx.doi.org/10.1016/j.adt.2024.101661","http://dx.doi.org/10.1016/j.adt.2024.101661")</f>
        <v>http://dx.doi.org/10.1016/j.adt.2024.101661</v>
      </c>
      <c r="Q101" s="4" t="s">
        <v>220</v>
      </c>
      <c r="R101" s="4" t="s">
        <v>302</v>
      </c>
      <c r="S101" s="4" t="s">
        <v>220</v>
      </c>
      <c r="T101" s="4" t="s">
        <v>220</v>
      </c>
      <c r="U101" s="4" t="s">
        <v>220</v>
      </c>
      <c r="V101" s="4" t="s">
        <v>220</v>
      </c>
      <c r="W101" s="4" t="s">
        <v>220</v>
      </c>
      <c r="X101" s="4" t="s">
        <v>220</v>
      </c>
      <c r="Y101" s="4" t="s">
        <v>220</v>
      </c>
      <c r="Z101" s="4" t="s">
        <v>220</v>
      </c>
      <c r="AA101" s="4" t="s">
        <v>220</v>
      </c>
      <c r="AB101" s="4" t="s">
        <v>220</v>
      </c>
      <c r="AC101" s="4" t="s">
        <v>1012</v>
      </c>
      <c r="AD101" s="4" t="str">
        <f>HYPERLINK("https%3A%2F%2Fwww.webofscience.com%2Fwos%2Fwoscc%2Ffull-record%2FWOS:001272238400001","View Full Record in Web of Science")</f>
        <v>View Full Record in Web of Science</v>
      </c>
      <c r="AE101" s="4"/>
    </row>
    <row r="102" spans="1:3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spans="1:3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spans="1:3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14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4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1:14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4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1:14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1:14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1:14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1:14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1:14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1:14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1:14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1:14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1:14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1:14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1:14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1:14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1:14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4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1:14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1:14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1:14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1:14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14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1:14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1:14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1:14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1:14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1:14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1:14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1:14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1:14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1:14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1:14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1:14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1:14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1:14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1:14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1:14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1:14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1:14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1:14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1:14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1:14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1:14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1:14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1:14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1:14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1:14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1:14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1:14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1:14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1:14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1:14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1:14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1:14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1:14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4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1:14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1:14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14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1:14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1:14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1:14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1:14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1:14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1:14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1:14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1:14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1:14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1:14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1:14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1:14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1:14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1:14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1:14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1:14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1:14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1:14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1:14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1:14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1:14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1:14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1:14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1:14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1:14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1:14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1:14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1:14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1:14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1:14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1:14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1:14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1:14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1:14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数据结果</vt:lpstr>
      <vt:lpstr>北大核心发文明细</vt:lpstr>
      <vt:lpstr>CSSCI（含扩展版）发文</vt:lpstr>
      <vt:lpstr>SCIE发文明细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文姚 丁</dc:creator>
  <cp:lastModifiedBy>曹泰峰</cp:lastModifiedBy>
  <dcterms:created xsi:type="dcterms:W3CDTF">2024-09-12T01:23:00Z</dcterms:created>
  <dcterms:modified xsi:type="dcterms:W3CDTF">2024-12-04T02:55:02Z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005B329F383B4ABAAA69A7F988065C8A_13</vt:lpwstr>
  </property>
  <property fmtid="{D5CDD505-2E9C-101B-9397-08002B2CF9AE}" pid="3" name="KSOProductBuildVer">
    <vt:lpwstr>2052-12.1.0.18276</vt:lpwstr>
  </property>
</Properties>
</file>