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50" windowHeight="6950"/>
  </bookViews>
  <sheets>
    <sheet name="数据结果" sheetId="2" r:id="rId1"/>
    <sheet name="北大核心发文明细" sheetId="5" r:id="rId2"/>
    <sheet name="CSSCI（含扩展版）发文" sheetId="3" r:id="rId3"/>
    <sheet name="SCIE发文明细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<sst xmlns="http://schemas.openxmlformats.org/spreadsheetml/2006/main" count="3511" uniqueCount="1116">
  <si>
    <t>2024年第三季度贵州民族大学发文统计</t>
  </si>
  <si>
    <t>类别</t>
  </si>
  <si>
    <t>文献篇数</t>
  </si>
  <si>
    <t>北大核心期刊</t>
  </si>
  <si>
    <t>CSSCI期刊（包含扩展版）</t>
  </si>
  <si>
    <t>SCIE期刊</t>
  </si>
  <si>
    <t>数据说明：
1、数据检索来自中国知网CNKI、Web of Science（SCIE）；
2、中国知网检索以网络发表时间限定2024年7月1日至9月30日；SCIE检索以出版时间限定2024年7月1日至9月30日；
3、中文发文检索仅统计第一单位为“贵州民族大学”的文章，SCI检索不区分第一单位。
4、为保护个人隐私，数据中不体现作者姓名。</t>
  </si>
  <si>
    <t>Title-题名</t>
  </si>
  <si>
    <t>Author-作者</t>
  </si>
  <si>
    <t>Organ-单位</t>
  </si>
  <si>
    <t>Source-文献来源</t>
  </si>
  <si>
    <t>PubTime-发表时间</t>
  </si>
  <si>
    <t>FirstDuty-第一责任人</t>
  </si>
  <si>
    <t>Fund-基金</t>
  </si>
  <si>
    <t>Year-年</t>
  </si>
  <si>
    <t>Volume-卷</t>
  </si>
  <si>
    <t>Period-期</t>
  </si>
  <si>
    <t>DOI-DOI</t>
  </si>
  <si>
    <t>邻域信息加权的最小二乘投影双支持向量聚类</t>
  </si>
  <si>
    <t>王顺霞; 黄成泉; 罗森艳; 杨贵燕; 蔡江海</t>
  </si>
  <si>
    <t>贵州民族大学数据科学与信息工程学院;贵州民族大学工程技术人才实践训练中心;</t>
  </si>
  <si>
    <t>电子测量技术</t>
  </si>
  <si>
    <t>2024-09-29 13:21</t>
  </si>
  <si>
    <t>王顺霞;</t>
  </si>
  <si>
    <t>国家自然科学基金(62062024);; 贵州省模式识别与智能系统重点实验室2022年度开放课(GZMUKL[2022]KF03);; 贵州省省级科技计划项目(黔科合基础-ZK[2021]一般342);; 贵州省教育厅自然科学研究项目(黔教技[2022]015)资助</t>
  </si>
  <si>
    <t>2024</t>
  </si>
  <si>
    <t>47</t>
  </si>
  <si>
    <t>12</t>
  </si>
  <si>
    <t>10.19651/j.cnki.emt.2416006</t>
  </si>
  <si>
    <t>基于层次特征聚合的自动人像抠图</t>
  </si>
  <si>
    <t>汪小梅; 谭棉; 罗太维; 冯夫健</t>
  </si>
  <si>
    <t>贵州民族大学数据科学与信息工程学院;贵州省模式识别与智能系统重点实验室贵州民族大学;</t>
  </si>
  <si>
    <t>2024-09-27 16:26</t>
  </si>
  <si>
    <t>汪小梅;</t>
  </si>
  <si>
    <t>贵州省科技计划项目(黔科合基础-ZK[2022]一般195,黔科合基础-ZK[2023]一般143,黔科合平台人才-ZCKJ[2021]007);; 贵州省教育厅自然科学研究项目(黔教技[2023]012号,黔教技[2022]015号,黔教技[2023]061号);; 贵州省模式识别与智能系统重点实验室开放课题(GZMUKL[2022]KF01,GZMUKL[2022]KF05)项目资助</t>
  </si>
  <si>
    <t>14</t>
  </si>
  <si>
    <t>10.19651/j.cnki.emt.2416330</t>
  </si>
  <si>
    <t>电影工业美学视域下中国科幻动画的想象力建构</t>
  </si>
  <si>
    <t>鲍远福</t>
  </si>
  <si>
    <t>贵州民族大学传媒学院;</t>
  </si>
  <si>
    <t>山东师范大学学报(社会科学版)</t>
  </si>
  <si>
    <t>2024-09-20 09:14</t>
  </si>
  <si>
    <t>鲍远福;</t>
  </si>
  <si>
    <t>国家社科基金西部项目“媒介融合语境下中国网络科幻小说的阐释批评机制研究”(23XZW031)的阶段性成果</t>
  </si>
  <si>
    <t>69</t>
  </si>
  <si>
    <t>05</t>
  </si>
  <si>
    <t>10.16456/j.cnki.1001-5973.2024.05.011</t>
  </si>
  <si>
    <t>双基阻燃剂DOPS-TEAIC的合成及阻燃环氧树脂的性能</t>
  </si>
  <si>
    <t>胥秋; 侯泽明; 宦宣英; 祁钰昭; 许松江; 宝冬梅; 高成涛; 邹光龙; 张玉鹏; 文竹</t>
  </si>
  <si>
    <t>贵州民族大学化学工程学院;国家复合改性聚合物材料工程技术研究中心;</t>
  </si>
  <si>
    <t>高分子材料科学与工程</t>
  </si>
  <si>
    <t>2024-09-19 16:59</t>
  </si>
  <si>
    <t>胥秋;</t>
  </si>
  <si>
    <t>国家自然科学基金资助项目（51863004）;; 贵州省省级科技计划项目（CXTD[2021]005,黔科合成果（2023）一般051,黔科合支撑[2024]一般048）</t>
  </si>
  <si>
    <t>40</t>
  </si>
  <si>
    <t>09</t>
  </si>
  <si>
    <t>10.16865/j.cnki.1000-7555.2024.0097</t>
  </si>
  <si>
    <t>一类带有奇异项的非局部次椭圆方程正解的存在性</t>
  </si>
  <si>
    <t>朱怡颖; 索洪敏</t>
  </si>
  <si>
    <t>贵州民族大学数据科学与信息工程学院;</t>
  </si>
  <si>
    <t>应用数学</t>
  </si>
  <si>
    <t>2024-09-19</t>
  </si>
  <si>
    <t>朱怡颖;</t>
  </si>
  <si>
    <t>国家自然科学基金项目(11661021; 11861021)</t>
  </si>
  <si>
    <t>37</t>
  </si>
  <si>
    <t>04</t>
  </si>
  <si>
    <t>10.13642/j.cnki.42-1184/o1.2024.04.005</t>
  </si>
  <si>
    <t>一类具有扰动非线性项和奇异项的Schrdinger-Poisson系统的多重正解</t>
  </si>
  <si>
    <t>朱泓洁; 张家锋</t>
  </si>
  <si>
    <t>朱泓洁;</t>
  </si>
  <si>
    <t>国家自然科学基金项目(11861021);; 贵州省教育厅自然科学研究项目(QJJ2022015;QJJ2022047);; 贵州民族大学自然科学研究项目(GZMUZK[2022]YB006)</t>
  </si>
  <si>
    <t>10.13642/j.cnki.42-1184/o1.2024.04.009</t>
  </si>
  <si>
    <t>城乡融合进程中村落共同体秩序变迁及重建的实践逻辑</t>
  </si>
  <si>
    <t>廖军华; 王丽莎; 吕培亮</t>
  </si>
  <si>
    <t>贵州民族大学旅游与航空服务学院;贵州民族大学社会学院;贵州理工学院党委组织部;中共河南省委党校科学社会主义教研部;</t>
  </si>
  <si>
    <t>贵州财经大学学报</t>
  </si>
  <si>
    <t>2024-09-15</t>
  </si>
  <si>
    <t>廖军华;</t>
  </si>
  <si>
    <t>2024年贵州省理论创新课题(招标课题)“贵州高质量推进传统村落保护利用研究”(GZLCZB-2024-24);; 贵州省艺术科学规划重点课题“贵州文化和旅游融合发展研究”(21AG01)</t>
  </si>
  <si>
    <t>探索与求知——林惠祥先生的学术人生</t>
  </si>
  <si>
    <t>范可</t>
  </si>
  <si>
    <t>贵州民族大学社会学院;</t>
  </si>
  <si>
    <t>中央民族大学学报(哲学社会科学版)</t>
  </si>
  <si>
    <t>范可;</t>
  </si>
  <si>
    <t>51</t>
  </si>
  <si>
    <t>10.15970/j.cnki.1005-8575.2024.05.005</t>
  </si>
  <si>
    <t>新时代各民族共同富裕的生成逻辑与实践进路</t>
  </si>
  <si>
    <t>郝亚明; 杨文帅</t>
  </si>
  <si>
    <t>贵州民族大学中华民族共同体研究中心;南开大学周恩来政府管理学院;</t>
  </si>
  <si>
    <t>北方民族大学学报</t>
  </si>
  <si>
    <t>2024-09-10</t>
  </si>
  <si>
    <t>郝亚明;</t>
  </si>
  <si>
    <t>国家社科基金重大项目“新中国成立后各民族人口流动与深度交融的动力机制研究”（21&amp;ZD212）</t>
  </si>
  <si>
    <t>10.20076/j.cnki.64-1065/G4.2024.05.006</t>
  </si>
  <si>
    <t>带时间延迟和强制静默的SICR谣言传播模型</t>
  </si>
  <si>
    <t>卢友军; 吴森; 魏嘉银; 邓丽; 罗莎莎</t>
  </si>
  <si>
    <t>郑州大学学报(工学版)</t>
  </si>
  <si>
    <t>2024-08-30 17:17</t>
  </si>
  <si>
    <t>卢友军;</t>
  </si>
  <si>
    <t>国家自然科学基金资助项目(62266012);; 贵州省教育厅自然科学研究资助项目(黔教技[2023]061号,黔教技[2023]012号);; 贵州省省级科技计划资助项目(ZK[2021])</t>
  </si>
  <si>
    <t>45</t>
  </si>
  <si>
    <t>06</t>
  </si>
  <si>
    <t>10.13705/j.issn.1671-6833.2024.06.021</t>
  </si>
  <si>
    <t>清至民国时期清水江流域乡村借贷市场中的“抵”研究</t>
  </si>
  <si>
    <t>盘应福; 余菲</t>
  </si>
  <si>
    <t>贵州民族大学马克思主义学院;铜仁幼儿师范高等专科学校;</t>
  </si>
  <si>
    <t>农业考古</t>
  </si>
  <si>
    <t>2024-08-26</t>
  </si>
  <si>
    <t>盘应福;</t>
  </si>
  <si>
    <t>贵州省哲学社会科学规划项目“清代以来清水江流域民间文契中的乡村治理研究”（项目编号：23GZYB12）;; 2024年度贵州省高校人文社会科学研究项目“少数民族地区基层社会治理研究”（项目编号：2024RW50）</t>
  </si>
  <si>
    <t>构建铸牢中华民族共同体意识教育常态化机制研究</t>
  </si>
  <si>
    <t>刘笑玲</t>
  </si>
  <si>
    <t>贵州民族大学文学院;</t>
  </si>
  <si>
    <t>贵州民族研究</t>
  </si>
  <si>
    <t>2024-08-25</t>
  </si>
  <si>
    <t>刘笑玲;</t>
  </si>
  <si>
    <t>贵州省高校哲学社会科学实验室“南方少数民族语言信息化实验室”（项目编号：黔教哲[2023]6号）的阶段性成果</t>
  </si>
  <si>
    <t>10.13965/j.cnki.gzmzyj10026959.2024.04.008</t>
  </si>
  <si>
    <t>储能用LiFePO&lt;sub&gt;4&lt;/sub&gt;锂离子电池过放电失效分析</t>
  </si>
  <si>
    <t>顾昊; 张松通; 胡海良; 祝夏雨; 明海</t>
  </si>
  <si>
    <t>贵州民族大学化学工程学院;防化研究院;</t>
  </si>
  <si>
    <t>电池</t>
  </si>
  <si>
    <t>顾昊;</t>
  </si>
  <si>
    <t>54</t>
  </si>
  <si>
    <t>10.19535/j.1001-1579.2024.04.011</t>
  </si>
  <si>
    <t>旅游驱动下乡村转型的逻辑偏离与释困路径——基于路径构造理论视角</t>
  </si>
  <si>
    <t>崔海洋; 成玲</t>
  </si>
  <si>
    <t>贵州大学;贵州民族大学;</t>
  </si>
  <si>
    <t>贵州社会科学</t>
  </si>
  <si>
    <t>2024-08-20</t>
  </si>
  <si>
    <t>崔海洋;</t>
  </si>
  <si>
    <t>国家社会科学基金青年项目“西江流域生态产品的富民效应及提升策略研究”(21CJY044)</t>
  </si>
  <si>
    <t>08</t>
  </si>
  <si>
    <t>10.13713/j.cnki.cssci.2024.08.002</t>
  </si>
  <si>
    <t>生成式人工智能视域下的文化治理创新理路</t>
  </si>
  <si>
    <t>肖远平; 罗小洪</t>
  </si>
  <si>
    <t>贵州民族大学;</t>
  </si>
  <si>
    <t>肖远平;</t>
  </si>
  <si>
    <t>国家社科基金重大项目“中国屯堡史研究”(23&amp;ZD252)</t>
  </si>
  <si>
    <t>10.13713/j.cnki.cssci.2024.08.008</t>
  </si>
  <si>
    <t>FAST周边喀斯特峰丛洼地不同演替阶段土壤微生物群落变化</t>
  </si>
  <si>
    <t>侯超; 张成富; 张孙健; 曹洋; 蔡国俊; 张建利; 苏维词; 张丽敏</t>
  </si>
  <si>
    <t>贵州民族大学生态环境工程学院;贵州省山地资源研究所;贵州省分析测试研究院;</t>
  </si>
  <si>
    <t>环境科学与技术</t>
  </si>
  <si>
    <t>2024-08-15</t>
  </si>
  <si>
    <t>侯超;</t>
  </si>
  <si>
    <t>贵州省科技计划项目（黔科合基础-ZK[2024]重点092）;; 国家自然科学基金（42161052）;; 贵州省科技支撑计划（黔科合支撑[2022]一般200）;; 贵州省科技支撑项目（黔科合支撑[2021]一般460）;; 贵州科学院博士基金（黔科院科专合字[2023]03号）</t>
  </si>
  <si>
    <t>10.19672/j.cnki.1003-6504.0647.24.338</t>
  </si>
  <si>
    <t>“三交”在云端：短视频空间生产与民族交往交流交融的数字化实践</t>
  </si>
  <si>
    <t>黄丽娜</t>
  </si>
  <si>
    <t>西南民族大学学报(人文社会科学版)</t>
  </si>
  <si>
    <t>2024-08-10</t>
  </si>
  <si>
    <t>黄丽娜;</t>
  </si>
  <si>
    <t>贵州省哲学社会科学规划项目“贵州农村居民数字素养培育与数字乡村参与度提升”(22GZYB46)阶段性成果</t>
  </si>
  <si>
    <t>贵州酸汤(1～4)</t>
  </si>
  <si>
    <t>罗冠男; 张燕</t>
  </si>
  <si>
    <t>贵州民族大学美术学院;</t>
  </si>
  <si>
    <t>文艺研究</t>
  </si>
  <si>
    <t>罗冠男;</t>
  </si>
  <si>
    <t>MOCVD生长ZnO薄膜的气相寄生反应路径研究</t>
  </si>
  <si>
    <t>吴蕊; 胡洋; 唐荣芬; 阳倩; 王序; 吴怡逸; 聂登攀; 王环江</t>
  </si>
  <si>
    <t>贵州民族大学化学工程学院;</t>
  </si>
  <si>
    <t>人工晶体学报</t>
  </si>
  <si>
    <t>2024-08-01 16:02</t>
  </si>
  <si>
    <t>吴蕊;</t>
  </si>
  <si>
    <t>国家自然科学基金(22262008);; 贵州省基础研究计划(自然科学)(ZK[2021]051);; 贵州省科技计划项目([2020]4Y014,[2020]1Y406,[2021]YB484,[2023]YB349);; 贵州省科学协会专题和研究课题(YZ2023001);; 贵州省教育厅自然科学研究项目(QJJ[2022]159)</t>
  </si>
  <si>
    <t>53</t>
  </si>
  <si>
    <t>10.16553/j.cnki.issn1000-985x.20240731.004</t>
  </si>
  <si>
    <t>“参与公益活动”作为民事责任承担方式之可能与实现路径——基于消费民事公益诉讼司法实践的分析</t>
  </si>
  <si>
    <t>傅贤国; 张力苹</t>
  </si>
  <si>
    <t>贵州民族大学法学院;</t>
  </si>
  <si>
    <t>河北法学</t>
  </si>
  <si>
    <t>2024-07-19 09:57</t>
  </si>
  <si>
    <t>傅贤国;</t>
  </si>
  <si>
    <t>2019年度国家社科基金一般项目“我国消费民事公益诉讼司法规则研究”(19BFX110);; 2023年度国家社科基金重大项目“中国特色公益诉讼现代化的理论创新与实现机制研究”(23&amp;ZD164)</t>
  </si>
  <si>
    <t>42</t>
  </si>
  <si>
    <t>10.16494/j.cnki.1002-3933.2024.09.007</t>
  </si>
  <si>
    <t>俄乌冲突背景下西方经济制裁对中俄贸易的影响分析</t>
  </si>
  <si>
    <t>刘正刚</t>
  </si>
  <si>
    <t>华南理工大学法学院;贵州民族大学法学院;</t>
  </si>
  <si>
    <t>价格月刊</t>
  </si>
  <si>
    <t>2024-07-18 09:48</t>
  </si>
  <si>
    <t>刘正刚;</t>
  </si>
  <si>
    <t>司法部2019年度国家法治与法学理论研究项目“国家生态文明法治示范区建设综合评估”（编号：19SFB5018）</t>
  </si>
  <si>
    <t>10.14076/j.issn.1006-2025.2024.09.09</t>
  </si>
  <si>
    <t>毛泽东的批评和自我批评观</t>
  </si>
  <si>
    <t>付江红</t>
  </si>
  <si>
    <t>贵州民族大学马克思主义学院;</t>
  </si>
  <si>
    <t>毛泽东研究</t>
  </si>
  <si>
    <t>2024-07-18 15:49</t>
  </si>
  <si>
    <t>付江红;</t>
  </si>
  <si>
    <t>03</t>
  </si>
  <si>
    <t>10.14130/j.cnki.mzr.2024.03.005</t>
  </si>
  <si>
    <t>亚麻植物纤维与树脂动态润湿及其表面浸润粗糙水平分析</t>
  </si>
  <si>
    <t>杨浩邈</t>
  </si>
  <si>
    <t>贵州民族大学机电工程学院;重庆文理学院机电工程学院;</t>
  </si>
  <si>
    <t>中国材料进展</t>
  </si>
  <si>
    <t>2024-07-15</t>
  </si>
  <si>
    <t>杨浩邈;</t>
  </si>
  <si>
    <t>重庆市教育委员会科学技术研究计划2018科技项目(KJQN201801338)</t>
  </si>
  <si>
    <t>43</t>
  </si>
  <si>
    <t>07</t>
  </si>
  <si>
    <t>解耦表征学习视角下认知图像属性特征的图像生成方法</t>
  </si>
  <si>
    <t>蔡江海; 黄成泉; 王顺霞; 罗森艳; 杨贵燕; 周丽华</t>
  </si>
  <si>
    <t>贵州民族大学贵州省模式识别与智能系统重点实验室;贵州民族大学数据科学与信息工程学院;贵州民族大学工程技术人才实践训练中心;</t>
  </si>
  <si>
    <t>模式识别与人工智能</t>
  </si>
  <si>
    <t>蔡江海;</t>
  </si>
  <si>
    <t>国家自然科学基金项目(No.62062024);; 贵州省科技计划项目(No.黔科合基础-ZK[2021]一般342);; 贵州省研究生教育教学改革重点项目(No.黔教合YJSJGKT [2021] 018);; 贵州省教育厅自然科学研究项目(No.黔教技[2022] 015);; 贵州省模式识别与智能系统重点实验室2022年度开放课题(No.GZMUKL [2022] KF03)资助~~</t>
  </si>
  <si>
    <t>10.16451/j.cnki.issn1003-6059.202407006</t>
  </si>
  <si>
    <t>天然抗菌剂抗菌机理及在可降解包装材料中的改性应用研究进展</t>
  </si>
  <si>
    <t>胥秋; 张黎; 高成涛; 李剑; 黄维; 陈劲松; 唐德渊; 宝冬梅; 何声宝</t>
  </si>
  <si>
    <t>贵州民族大学化学工程学院;贵州省材料产业技术研究院;贵州科泰天兴农业科技有限公司;国家烟草质量监督检验中心;</t>
  </si>
  <si>
    <t>工程塑料应用</t>
  </si>
  <si>
    <t>2024-07-10</t>
  </si>
  <si>
    <t>贵州省省级科技计划项目（黔科合成果[2023]一般051,黔科合支撑[2023]一般079,黔科合支撑[2023]一般229,黔科合成果[2023]一般054,黔科合支撑[2022]重点024）;; 贵州省烟草公司安顺市公司科技项目(2024ASXM08)</t>
  </si>
  <si>
    <t>52</t>
  </si>
  <si>
    <t>基于子音节表征的苗语语音合成方法</t>
  </si>
  <si>
    <t>蔡姗; 王林; 谭棉; 郭胜; 吴磊; 王飞</t>
  </si>
  <si>
    <t>贵州民族大学数据科学与信息工程学院;贵州省模式识别与智能系统重点实验室;贵州民族大学人文科技学院;</t>
  </si>
  <si>
    <t>科学技术与工程</t>
  </si>
  <si>
    <t>2024-07-08</t>
  </si>
  <si>
    <t>蔡姗;</t>
  </si>
  <si>
    <t>国家自然科学基金(62162012);; 贵州省科技计划(黔科合基础-ZK[2022]一般195,黔科合基础-ZK[2023]一般143,黔科合平台人才-ZCKJ[2021]007);; 贵州省教育厅自然科学研究项目(黔教技[2023]061号,黔教技[2023]012号,黔教技[2022]015号);; 贵州省青年科技人才成长项目(黔教合KY字[2021]115,黔教合KY字[2021]110);; 贵州省模式识别与智能系统重点实验室开放课题(GZMUKL[2022]KF01,GZMUKL[2022]KF05);; 贵州省高层次创新型人才项目(黔科合平台人才-GCC[2023]027);; 教育部产学合作协同育人项目(221001766110209)</t>
  </si>
  <si>
    <t>24</t>
  </si>
  <si>
    <t>19</t>
  </si>
  <si>
    <t>“词句的通常含义”解释问题研究——以《合同编通则司法解释》第1条为中心</t>
  </si>
  <si>
    <t>卢志强</t>
  </si>
  <si>
    <t>社会科学战线</t>
  </si>
  <si>
    <t>2024-07-01</t>
  </si>
  <si>
    <t>卢志强;</t>
  </si>
  <si>
    <t>贵州省哲学社会科学规划课题(23GZYB153)</t>
  </si>
  <si>
    <t>印度增进与中亚国家防务安全合作的战略考量及制约因素</t>
  </si>
  <si>
    <t>肖军</t>
  </si>
  <si>
    <t>江苏理工学院马克思主义学院;贵州民族大学马克思主义学院;</t>
  </si>
  <si>
    <t>南亚研究季刊</t>
  </si>
  <si>
    <t>2024-09-23 13:47</t>
  </si>
  <si>
    <t>肖军;</t>
  </si>
  <si>
    <t>国家社会科学基金一般项目“美印安全合作及其对‘印太’安全环境的影响研究”(21BGJ014)的阶段性成果</t>
  </si>
  <si>
    <t>10.13252/j.cnki.sasq.2024.03.02</t>
  </si>
  <si>
    <t>跨区域碳排放协同治理：《碳排放权交易管理暂行条例》中的相关内容与推进策略</t>
  </si>
  <si>
    <t>王一茹; 张帆</t>
  </si>
  <si>
    <t>贵州民族大学;攀枝花学院;贵州民族大学法学院;</t>
  </si>
  <si>
    <t>环境保护</t>
  </si>
  <si>
    <t>王一茹;</t>
  </si>
  <si>
    <t>贵州省研究生科研基金立项课题“实现‘碳达峰、碳中和’目标的法治保障研究”（黔教合YJSKYJJ[2021]114）</t>
  </si>
  <si>
    <t>13</t>
  </si>
  <si>
    <t>10.14026/j.cnki.0253-9705.2024.13.006</t>
  </si>
  <si>
    <t>从互嵌到共嵌：乡村治理中社会组织与基层政府的互动关系研究</t>
  </si>
  <si>
    <t>黄田; 饶义军</t>
  </si>
  <si>
    <t>贵州民族大学社会学院;贵州民族大学旅航学院;</t>
  </si>
  <si>
    <t>广西社会科学</t>
  </si>
  <si>
    <t>2024-07-05</t>
  </si>
  <si>
    <t>黄田;</t>
  </si>
  <si>
    <t>贵州省理论创新（联合课题）“乡村微治理创新模式研究”（GZLCLH-2021-500）</t>
  </si>
  <si>
    <t>我国反垄断民事公益诉讼制度论纲</t>
  </si>
  <si>
    <t>傅贤国; 施璐</t>
  </si>
  <si>
    <t>国家社会科学基金一般项目“我国消费民事公益诉讼司法规则研究”（19BFX110）</t>
  </si>
  <si>
    <t>Publication Type</t>
  </si>
  <si>
    <t>Authors</t>
  </si>
  <si>
    <t>Author Full Names</t>
  </si>
  <si>
    <t>Article Title</t>
  </si>
  <si>
    <t>Source Title</t>
  </si>
  <si>
    <t>Researcher Ids</t>
  </si>
  <si>
    <t>ORCIDs</t>
  </si>
  <si>
    <t>ISSN</t>
  </si>
  <si>
    <t>eISSN</t>
  </si>
  <si>
    <t>ISBN</t>
  </si>
  <si>
    <t>Journal Abbreviation</t>
  </si>
  <si>
    <t>Journal ISO Abbreviation</t>
  </si>
  <si>
    <t>Publication Date</t>
  </si>
  <si>
    <t>Publication Year</t>
  </si>
  <si>
    <t>Volume</t>
  </si>
  <si>
    <t>Issue</t>
  </si>
  <si>
    <t>Part Number</t>
  </si>
  <si>
    <t>Supplement</t>
  </si>
  <si>
    <t>Special Issue</t>
  </si>
  <si>
    <t>Meeting Abstract</t>
  </si>
  <si>
    <t>Start Page</t>
  </si>
  <si>
    <t>End Page</t>
  </si>
  <si>
    <t>Article Number</t>
  </si>
  <si>
    <t>DOI</t>
  </si>
  <si>
    <t>DOI Link</t>
  </si>
  <si>
    <t>Book DOI</t>
  </si>
  <si>
    <t>Early Access Date</t>
  </si>
  <si>
    <t>Number of Pages</t>
  </si>
  <si>
    <t>WoS Categories</t>
  </si>
  <si>
    <t>Web of Science Index</t>
  </si>
  <si>
    <t>Research Areas</t>
  </si>
  <si>
    <t>IDS Number</t>
  </si>
  <si>
    <t>Pubmed Id</t>
  </si>
  <si>
    <t>Open Access Designations</t>
  </si>
  <si>
    <t>Highly Cited Status</t>
  </si>
  <si>
    <t>Hot Paper Status</t>
  </si>
  <si>
    <t>Date of Export</t>
  </si>
  <si>
    <t>UT (Unique WOS ID)</t>
  </si>
  <si>
    <t>Web of Science Record</t>
  </si>
  <si>
    <t>J</t>
  </si>
  <si>
    <t>Liang, L; Liu, YQ; Huang, C; Han, M; Yao, BY; Leng, YL; Li, XH; Zhang, YP; Cai, XH</t>
  </si>
  <si>
    <t>Liang, Le; Liu, Yong-qing; Huang, Chan; Han, Mei; Yao, Ben-yue; Leng, Yan-li; Li, Xiao-hong; Zhang, Yu-peng; Cai, Xiao-hua</t>
  </si>
  <si>
    <t>Fluorescent carbon dots based on nitrogen doped dialdehyde starch for highly selective Fe 3+/glyphosate detection and its applications</t>
  </si>
  <si>
    <t>MICROCHEMICAL JOURNAL</t>
  </si>
  <si>
    <t>Han, Mei/H-2344-2012</t>
  </si>
  <si>
    <t>Yu-Peng, Zhang/0009-0007-0631-0084</t>
  </si>
  <si>
    <t>0026-265X</t>
  </si>
  <si>
    <t>1095-9149</t>
  </si>
  <si>
    <t/>
  </si>
  <si>
    <t>SEP</t>
  </si>
  <si>
    <t>10.1016/j.microc.2024.111084</t>
  </si>
  <si>
    <t>JUL 2024</t>
  </si>
  <si>
    <t>WOS:001262661200001</t>
  </si>
  <si>
    <t>Huang, JB; Li, SJ; Long, Y; Zhao, LF; Wang, Y; Wang, H</t>
  </si>
  <si>
    <t>Huang, Jinbao; Li, Sijia; Long, Yang; Zhao, Lufang; Wang, Yao; Wang, Hong</t>
  </si>
  <si>
    <t>Mechanistic and kinetic studies on pyrolysis, hydrolysis and alcoholysis of polybutylene terephthalate using density functional theory</t>
  </si>
  <si>
    <t>JOURNAL OF ENVIRONMENTAL CHEMICAL ENGINEERING</t>
  </si>
  <si>
    <t>2213-2929</t>
  </si>
  <si>
    <t>2213-3437</t>
  </si>
  <si>
    <t>OCT</t>
  </si>
  <si>
    <t>10.1016/j.jece.2024.113586</t>
  </si>
  <si>
    <t>WOS:001273568600001</t>
  </si>
  <si>
    <t>He, WJ; Xu, YH; Xu, H; Du, JJ; Wang, JL; Wang, Y; Wu, ZL</t>
  </si>
  <si>
    <t>He, Wenjing; Xu, Yuhuan; Xu, Heng; Du, Jiajia; Wang, Junlei; Wang, Ya; Wu, Zhongli</t>
  </si>
  <si>
    <t>A high toughness hydrogel with Dy3+ enhanced fluorescence properties: For visual Zn2+ detection</t>
  </si>
  <si>
    <t>EUROPEAN POLYMER JOURNAL</t>
  </si>
  <si>
    <t>0014-3057</t>
  </si>
  <si>
    <t>1873-1945</t>
  </si>
  <si>
    <t>NOV 15</t>
  </si>
  <si>
    <t>10.1016/j.eurpolymj.2024.113468</t>
  </si>
  <si>
    <t>SEP 2024</t>
  </si>
  <si>
    <t>WOS:001329360300001</t>
  </si>
  <si>
    <t>Long, Y; Huang, JB; Xu, WF; Zhu, Y; Ou, JK; Wang, H; Cai, YQ; Lv, Y; Yang, M</t>
  </si>
  <si>
    <t>Long, Yang; Huang, Jinbao; Xu, Weifeng; Zhu, Yan; Ou, Jiankai; Wang, Hong; Cai, Yaqing; Lv, Yu; Yang, Min</t>
  </si>
  <si>
    <t>Mechanistic and kinetic insights into the thermal degradation of decabromodiphenyl ethane</t>
  </si>
  <si>
    <t>ENVIRONMENTAL POLLUTION</t>
  </si>
  <si>
    <t>0269-7491</t>
  </si>
  <si>
    <t>1873-6424</t>
  </si>
  <si>
    <t>OCT 15</t>
  </si>
  <si>
    <t>10.1016/j.envpol.2024.124539</t>
  </si>
  <si>
    <t>WOS:001273553800001</t>
  </si>
  <si>
    <t>Wang, Y</t>
  </si>
  <si>
    <t>Wang, Yue</t>
  </si>
  <si>
    <t>Multiple Solutions to a Transmission Problem with a Critical Hardy-Sobolev Exponential Source Term</t>
  </si>
  <si>
    <t>QUALITATIVE THEORY OF DYNAMICAL SYSTEMS</t>
  </si>
  <si>
    <t>Wang, Yue/AAR-4791-2020</t>
  </si>
  <si>
    <t>Wang, Yue/0000-0003-0292-5413</t>
  </si>
  <si>
    <t>1575-5460</t>
  </si>
  <si>
    <t>1662-3592</t>
  </si>
  <si>
    <t>JUL</t>
  </si>
  <si>
    <t>10.1007/s12346-024-00985-2</t>
  </si>
  <si>
    <t>WOS:001176666400001</t>
  </si>
  <si>
    <t>Zhao, LF; Wang, Y; Zhu, Y; Huang, JB; Wang, H; Jin, L</t>
  </si>
  <si>
    <t>Zhao, Lufang; Wang, Yao; Zhu, Yan; Huang, Jinbao; Wang, Hong; Jin, Li</t>
  </si>
  <si>
    <t>Mechanism and kinetics of thermal decomposition of decabromobiphenyl: Reaction with reactive radicals and formation chemistry of polybrominated dibenzofurans</t>
  </si>
  <si>
    <t>ENVIRONMENTAL RESEARCH</t>
  </si>
  <si>
    <t>0013-9351</t>
  </si>
  <si>
    <t>1096-0953</t>
  </si>
  <si>
    <t>DEC 15</t>
  </si>
  <si>
    <t>10.1016/j.envres.2024.120061</t>
  </si>
  <si>
    <t>WOS:001325096500001</t>
  </si>
  <si>
    <t>Wu, ZL; Yang, H; Xu, H; Dai, WQ; Xu, L; Du, HJ; Zhang, DH</t>
  </si>
  <si>
    <t>Wu, Zhongli; Yang, Hao; Xu, Heng; Dai, Wenqi; Xu, Lei; Du, Haijun; Zhang, Daohai</t>
  </si>
  <si>
    <t>A review on the development and application of microfluidic concentration gradient generators</t>
  </si>
  <si>
    <t>PHYSICS OF FLUIDS</t>
  </si>
  <si>
    <t>Xu, Heng/0009-0008-5854-2941</t>
  </si>
  <si>
    <t>1070-6631</t>
  </si>
  <si>
    <t>1089-7666</t>
  </si>
  <si>
    <t>10.1063/5.0219368</t>
  </si>
  <si>
    <t>WOS:001281820900017</t>
  </si>
  <si>
    <t>Huang, CQ; Lei, H; Chen, Y; Cai, JH; Qin, XS; Peng, JL; Zhou, LH; Zheng, L</t>
  </si>
  <si>
    <t>Huang, Chengquan; Lei, Huan; Chen, Yang; Cai, Jianghai; Qin, Xiaosu; Peng, Jialei; Zhou, Lihua; Zheng, Lan</t>
  </si>
  <si>
    <t>Interval Type-2 enhanced possibilistic fuzzy C-means noisy image segmentation algorithm amalgamating weighted local information</t>
  </si>
  <si>
    <t>ENGINEERING APPLICATIONS OF ARTIFICIAL INTELLIGENCE</t>
  </si>
  <si>
    <t>0952-1976</t>
  </si>
  <si>
    <t>1873-6769</t>
  </si>
  <si>
    <t>NOV</t>
  </si>
  <si>
    <t>A</t>
  </si>
  <si>
    <t>10.1016/j.engappai.2024.109135</t>
  </si>
  <si>
    <t>AUG 2024</t>
  </si>
  <si>
    <t>WOS:001320909800001</t>
  </si>
  <si>
    <t>Huang, C; Liang, L; Liu, YQ; Han, M; Wang, XL; Cai, XH; Zou, GL</t>
  </si>
  <si>
    <t>Huang, Chan; Liang, Le; Liu, Yong-qing; Han, Mei; Wang, Xue-lin; Cai, Xiao-hua; Zou, Guang-long</t>
  </si>
  <si>
    <t>Preparation and multipurpose applications of nitrogen-sulfur doped carbon dots fluorescent probe for Ga3+ and riboflavin (VB2) detection</t>
  </si>
  <si>
    <t>DEC</t>
  </si>
  <si>
    <t>10.1016/j.microc.2024.111759</t>
  </si>
  <si>
    <t>WOS:001328785900001</t>
  </si>
  <si>
    <t>Xu, WF; Pan, GY; Huang, JB; Jiang, Y; Wang, H; Jin, L; Ou, JK; Cai, YQ</t>
  </si>
  <si>
    <t>Xu, Weifeng; Pan, Guiying; Huang, Jinbao; Jiang, Yu; Wang, Hong; Jin, Li; Ou, Jiankai; Cai, Yaqing</t>
  </si>
  <si>
    <t>Pyrolysis mechanistic study on sulfated polysaccharide from marine algal biomass with density functional theory method</t>
  </si>
  <si>
    <t>INDUSTRIAL CROPS AND PRODUCTS</t>
  </si>
  <si>
    <t>xu, weifeng/A-2364-2011</t>
  </si>
  <si>
    <t>0926-6690</t>
  </si>
  <si>
    <t>1872-633X</t>
  </si>
  <si>
    <t>NOV 1</t>
  </si>
  <si>
    <t>10.1016/j.indcrop.2024.119103</t>
  </si>
  <si>
    <t>WOS:001264376500001</t>
  </si>
  <si>
    <t>Yao, QP; Pu, LL; Dong, BY; Zhu, DQ; Wu, WW; Yang, Q</t>
  </si>
  <si>
    <t>Yao, Qiuping; Pu, Longlin; Dong, Boyu; Zhu, Dequan; Wu, Wenwen; Yang, Qiong</t>
  </si>
  <si>
    <t>Effects of ultrasonic degradation on physicochemical and antioxidant properties of Gleditsia sinensis seed polysaccharides</t>
  </si>
  <si>
    <t>CARBOHYDRATE RESEARCH</t>
  </si>
  <si>
    <t>dong, boyu/HTN-9096-2023</t>
  </si>
  <si>
    <t>0008-6215</t>
  </si>
  <si>
    <t>1873-426X</t>
  </si>
  <si>
    <t>10.1016/j.carres.2024.109272</t>
  </si>
  <si>
    <t>WOS:001318075600001</t>
  </si>
  <si>
    <t>Qi, YZ; Ye, XL; Huan, XY; Xu, Q; Ma, SK; Bao, DM; Zhang, YP; Du, HJ; Hou, XQ; Wen, Z</t>
  </si>
  <si>
    <t>Qi, Yuzhao; Ye, Xiaolin; Huan, Xuanying; Xu, Qiu; Ma, Shikai; Bao, Dongmei; Zhang, Yupeng; Du, Haijun; Hou, Xueqing; Wen, Zhu</t>
  </si>
  <si>
    <t>Sulfurized DOPO synergizes with phenoxytriazine to impart epoxy thermoset fire safety, thermal stability and mechanical toughness(vol 200, 105927, 2024)</t>
  </si>
  <si>
    <t>REACTIVE &amp; FUNCTIONAL POLYMERS</t>
  </si>
  <si>
    <t>Qi, Yuzhao/KVA-5118-2024; Ye, Xiaolin/AHA-6420-2022</t>
  </si>
  <si>
    <t>1381-5148</t>
  </si>
  <si>
    <t>1873-166X</t>
  </si>
  <si>
    <t>10.1016/j.reactfunctpolym.2024.106008</t>
  </si>
  <si>
    <t>WOS:001272858200001</t>
  </si>
  <si>
    <t>Zhou, T; Zhan, X; Diao, KL; Du, JJ; Xu, YH; Du, JY; Yang, RY; Qin, SH; Zhang, DH</t>
  </si>
  <si>
    <t>Zhou, Teng; Zhan, Xiao; Diao, Kunlan; Du, Jiajia; Xu, Yuhuan; Du, Jingyu; Yang, Renyuan; Qin, Shuhao; Zhang, Daohai</t>
  </si>
  <si>
    <t>RGO loaded Fe3O4 strategy to construct high toughness PAM hydrogel for electromagnetic shielding</t>
  </si>
  <si>
    <t>PROGRESS IN ORGANIC COATINGS</t>
  </si>
  <si>
    <t>0300-9440</t>
  </si>
  <si>
    <t>1873-331X</t>
  </si>
  <si>
    <t>10.1016/j.porgcoat.2024.108750</t>
  </si>
  <si>
    <t>WOS:001301800300001</t>
  </si>
  <si>
    <t>Chen, CM; Wang, LY; Huang, D</t>
  </si>
  <si>
    <t>Chen, Chaomeng; Wang, Liyang; Huang, Dan</t>
  </si>
  <si>
    <t>Balance regulation of heat transfer and flow performance in convective heat exchange process of microchannel plates</t>
  </si>
  <si>
    <t>CHEMICAL ENGINEERING JOURNAL</t>
  </si>
  <si>
    <t>Wang, Liyang/AAT-4725-2020</t>
  </si>
  <si>
    <t>1385-8947</t>
  </si>
  <si>
    <t>1873-3212</t>
  </si>
  <si>
    <t>SEP 1</t>
  </si>
  <si>
    <t>10.1016/j.cej.2024.153659</t>
  </si>
  <si>
    <t>WOS:001270675800001</t>
  </si>
  <si>
    <t>Chen, JR; Peng, MJ; Chen, C; Zhang, Y; Ren, DS</t>
  </si>
  <si>
    <t>Chen, J. R.; Peng, M. J.; Chen, C.; Zhang, Y.; Ren, D. S.</t>
  </si>
  <si>
    <t>Study on the modulation of luminescence peak position and luminescence mechanism of black phosphorus</t>
  </si>
  <si>
    <t>PHYSICA E-LOW-DIMENSIONAL SYSTEMS &amp; NANOSTRUCTURES</t>
  </si>
  <si>
    <t>1386-9477</t>
  </si>
  <si>
    <t>1873-1759</t>
  </si>
  <si>
    <t>JAN</t>
  </si>
  <si>
    <t>10.1016/j.physe.2024.116078</t>
  </si>
  <si>
    <t>WOS:001302512500001</t>
  </si>
  <si>
    <t>Xu, SJ; Xiang, YS; Huan, XY; Xu, Q; Ma, SK; Bao, DM; Qin, SH; Zhang, DH; Du, HJ</t>
  </si>
  <si>
    <t>Xu, Songjiang; Xiang, Yushu; Huan, Xuanying; Xu, Qiu; Ma, Shikai; Bao, Dongmei; Qin, Shuhao; Zhang, Daohai; Du, Haijun</t>
  </si>
  <si>
    <t>Effect of different IFS (MWCNTs, BN, and ZnO) on flame retardant, thermal and mechanical properties of PA6/aluminum diisobutyl phosphinate composites</t>
  </si>
  <si>
    <t>JOURNAL OF VINYL &amp; ADDITIVE TECHNOLOGY</t>
  </si>
  <si>
    <t>1083-5601</t>
  </si>
  <si>
    <t>1548-0585</t>
  </si>
  <si>
    <t>10.1002/vnl.22141</t>
  </si>
  <si>
    <t>WOS:001300146100001</t>
  </si>
  <si>
    <t>Long, M; Yang, XH; Shi, T; Yang, YY</t>
  </si>
  <si>
    <t>Long, Mei; Yang, Xiaohui; Shi, Tao; Yang, Yinye</t>
  </si>
  <si>
    <t>All-natural aerogel of nanoclay/cellulose nanofibers with hierarchical porous structure for rapid hemostasis</t>
  </si>
  <si>
    <t>INTERNATIONAL JOURNAL OF BIOLOGICAL MACROMOLECULES</t>
  </si>
  <si>
    <t>0141-8130</t>
  </si>
  <si>
    <t>1879-0003</t>
  </si>
  <si>
    <t>10.1016/j.ijbiomac.2024.134592</t>
  </si>
  <si>
    <t>WOS:001300166400001</t>
  </si>
  <si>
    <t>Du, JY; Zhan, X; Xu, YH; Diao, KL; Zhang, DH; Qin, SH</t>
  </si>
  <si>
    <t>Du, Jingyu; Zhan, Xiao; Xu, Yuhuan; Diao, Kunlan; Zhang, Daohai; Qin, Shuhao</t>
  </si>
  <si>
    <t>High-performance zinc-ion hydrogel electrolytes based on molecular-level hybridization of PVA with polymer quantum dots</t>
  </si>
  <si>
    <t>JOURNAL OF MATERIALS SCIENCE &amp; TECHNOLOGY</t>
  </si>
  <si>
    <t>yuhuan, xu/0009-0007-9962-935X</t>
  </si>
  <si>
    <t>1005-0302</t>
  </si>
  <si>
    <t>1941-1162</t>
  </si>
  <si>
    <t>MAR 20</t>
  </si>
  <si>
    <t>10.1016/j.jmst.2024.06.023</t>
  </si>
  <si>
    <t>WOS:001278821300001</t>
  </si>
  <si>
    <t>Xie, P; Wu, JR; Lu, MY; Tian, TX; Wang, DM; Luo, ZW; Yang, DH; Li, LL; Yang, XW; Liu, DC; Cheng, HT; Tan, JX; Yang, HS; Zhu, DQ</t>
  </si>
  <si>
    <t>Xie, Ping; Wu, Jingru; Lu, Mengyue; Tian, Tongxin; Wang, Dongmei; Luo, Zhiwen; Yang, Donghong; Li, Lili; Yang, Xuewen; Liu, Decai; Cheng, Haitao; Tan, Jiaxin; Yang, Hongsheng; Zhu, Dequan</t>
  </si>
  <si>
    <t>Assembly and comparative analysis of the complete mitochondrial genome of Fritillaria ussuriensis Maxim. (Liliales: Liliaceae), an endangered medicinal plant</t>
  </si>
  <si>
    <t>BMC GENOMICS</t>
  </si>
  <si>
    <t>wu, jingru/KFQ-0958-2024; Cheng, Kevin/L-7157-2019</t>
  </si>
  <si>
    <t>1471-2164</t>
  </si>
  <si>
    <t>AUG 8</t>
  </si>
  <si>
    <t>10.1186/s12864-024-10680-w</t>
  </si>
  <si>
    <t>WOS:001287496100003</t>
  </si>
  <si>
    <t>Li, JL; Liu, TZ; Wang, ZH</t>
  </si>
  <si>
    <t>Li, Jiale; Liu, Taoze; Wang, Zhanghong</t>
  </si>
  <si>
    <t>One-Pot Synthesis of Biochar from Industrial Alkali Lignin with Superior Pb(II) Immobilization Capability</t>
  </si>
  <si>
    <t>MOLECULES</t>
  </si>
  <si>
    <t>Wang, Zhanghong/AAX-4411-2020</t>
  </si>
  <si>
    <t>1420-3049</t>
  </si>
  <si>
    <t>10.3390/molecules29184310</t>
  </si>
  <si>
    <t>WOS:001323717600001</t>
  </si>
  <si>
    <t>Yang, XH; Wang, WH; Long, M; Xiang, L; Cao, Y; Hao, JX</t>
  </si>
  <si>
    <t>Yang, Xiaohui; Wang, Weihong; Long, Mei; Xiang, Li; Cao, Yan; Hao, Jianxiu</t>
  </si>
  <si>
    <t>Relationship between surfactant content and the properties of microfibrillated cellulose/high density polyethylene composites</t>
  </si>
  <si>
    <t>POLYMER COMPOSITES</t>
  </si>
  <si>
    <t>Cao, Yan/LDF-0152-2024</t>
  </si>
  <si>
    <t>0272-8397</t>
  </si>
  <si>
    <t>1548-0569</t>
  </si>
  <si>
    <t>2024 SEP 24</t>
  </si>
  <si>
    <t>10.1002/pc.29085</t>
  </si>
  <si>
    <t>WOS:001318906600001</t>
  </si>
  <si>
    <t>Cai, SQ; Zhang, KF; Cai, XH</t>
  </si>
  <si>
    <t>Cai, Su-Qian; Zhang, Ke-Feng; Cai, Xiao-Hua</t>
  </si>
  <si>
    <t>Highly Selective Fluorescent Sensor for Detection of Al3+ Based on Schiff-Base of 2-Hydroxy-1-Naphthaldehyde and 8-Aminoquinoline and Its Applications</t>
  </si>
  <si>
    <t>JOURNAL OF APPLIED SPECTROSCOPY</t>
  </si>
  <si>
    <t>0021-9037</t>
  </si>
  <si>
    <t>1573-8647</t>
  </si>
  <si>
    <t>10.1007/s10812-024-01768-y</t>
  </si>
  <si>
    <t>WOS:001263317000002</t>
  </si>
  <si>
    <t>Long, MZ; Xu, ZY; Chen, YQ; Wu, KH; Yang, SY</t>
  </si>
  <si>
    <t>Long, Mingzhong; Xu, Zhiyi; Chen, Yingqiu; Wu, Kehua; Yang, Shengyu</t>
  </si>
  <si>
    <t>Conservation of stone heritage buildings: Exploring the algicidal properties of biologically-synthesized nano-silver</t>
  </si>
  <si>
    <t>INTERNATIONAL BIODETERIORATION &amp; BIODEGRADATION</t>
  </si>
  <si>
    <t>0964-8305</t>
  </si>
  <si>
    <t>1879-0208</t>
  </si>
  <si>
    <t>10.1016/j.ibiod.2024.105878</t>
  </si>
  <si>
    <t>WOS:001298961900001</t>
  </si>
  <si>
    <t>Lei, CY; Lei, J; Suo, HM</t>
  </si>
  <si>
    <t>Lei, Chunyu; Lei, Jun; Suo, Hongmin</t>
  </si>
  <si>
    <t>MULTIPLE SOLUTIONS FOR A BIBARMONIC ELLIPTIC EQUATION WITH CRITICAL CHOQUARD TYPE NONLINEARITY</t>
  </si>
  <si>
    <t>QUAESTIONES MATHEMATICAE</t>
  </si>
  <si>
    <t>1607-3606</t>
  </si>
  <si>
    <t>1727-933X</t>
  </si>
  <si>
    <t>2024 AUG 1</t>
  </si>
  <si>
    <t>10.2989/16073606.2024.2385394</t>
  </si>
  <si>
    <t>WOS:001281583400001</t>
  </si>
  <si>
    <t>Wang, Y; Wei, W</t>
  </si>
  <si>
    <t>Wang, Yue; Wei, Wei</t>
  </si>
  <si>
    <t>Optimal control problem governed by a kind of Kirchhoff-type equation</t>
  </si>
  <si>
    <t>CHAOS SOLITONS &amp; FRACTALS</t>
  </si>
  <si>
    <t>0960-0779</t>
  </si>
  <si>
    <t>1873-2887</t>
  </si>
  <si>
    <t>10.1016/j.chaos.2024.115422</t>
  </si>
  <si>
    <t>WOS:001301621800001</t>
  </si>
  <si>
    <t>Hu, DD; Wu, XG; Zeng, L; Fu, HB; Zhong, T</t>
  </si>
  <si>
    <t>Hu, Dan-Dan; Wu, Xing-Gang; Zeng, Long; Fu, Hai-Bing; Zhong, Tao</t>
  </si>
  <si>
    <t>Improved light-cone harmonic oscillator model for the φ-meson longitudinal leading-twist light-cone distribution amplitude and its effects to D s plus -* φl plus νl</t>
  </si>
  <si>
    <t>PHYSICAL REVIEW D</t>
  </si>
  <si>
    <t>Wu, Xing-Gang/F-2096-2011</t>
  </si>
  <si>
    <t>Wu, Xing-Gang/0000-0002-7343-1907; Fu, Hai Bing/0000-0003-2466-6213</t>
  </si>
  <si>
    <t>2470-0010</t>
  </si>
  <si>
    <t>2470-0029</t>
  </si>
  <si>
    <t>SEP 9</t>
  </si>
  <si>
    <t>10.1103/PhysRevD.110.056017</t>
  </si>
  <si>
    <t>WOS:001362687000002</t>
  </si>
  <si>
    <t>Liu, XF; Zhao, JX</t>
  </si>
  <si>
    <t>Liu, Xifu; Zhao, Jianxing</t>
  </si>
  <si>
    <t>Sharp Bounds for the Smallest M-eigenvalue of an Elasticity Z-tensor and Its Application</t>
  </si>
  <si>
    <t>BULLETIN OF THE MALAYSIAN MATHEMATICAL SCIENCES SOCIETY</t>
  </si>
  <si>
    <t>0126-6705</t>
  </si>
  <si>
    <t>2180-4206</t>
  </si>
  <si>
    <t>10.1007/s40840-024-01698-0</t>
  </si>
  <si>
    <t>WOS:001238488800001</t>
  </si>
  <si>
    <t>Huang, BB; Tang, XY; Yuan, JW; Zhang, MY; Luo, ZY; Wang, JL; Lu, CC</t>
  </si>
  <si>
    <t>Huang, Binbin; Tang, Xinye; Yuan, Jiawei; Zhang, Mingyu; Luo, Zhenyu; Wang, Junlei; Lu, Caicai</t>
  </si>
  <si>
    <t>Visible-light induced selenocyclization of 2-ethynylanilines under ambient conditions: simple FeBr3 as a dual-functional catalyst</t>
  </si>
  <si>
    <t>ORGANIC &amp; BIOMOLECULAR CHEMISTRY</t>
  </si>
  <si>
    <t>luo, zhenyu/HKM-8310-2023; Zhang, Mingyu/JAC-3615-2023; Huang, Binbin/AAD-1297-2021; Yuan, Jiawei/F-2488-2015</t>
  </si>
  <si>
    <t>Wang, Junlei/0000-0002-8738-0020; Huang, Binbin/0000-0002-2681-5537</t>
  </si>
  <si>
    <t>1477-0520</t>
  </si>
  <si>
    <t>1477-0539</t>
  </si>
  <si>
    <t>JUL 31</t>
  </si>
  <si>
    <t>10.1039/d4ob01062k</t>
  </si>
  <si>
    <t>WOS:001272829000001</t>
  </si>
  <si>
    <t>Zhang, D; Chen, WJ; Meng, XX; Zhao, X; Liu, RH; Tian, HY</t>
  </si>
  <si>
    <t>Zhang, Dan; Chen, Wen-jiao; Meng, Xiao-xia; Zhao, Xiong; Liu, Run-hua; Tian, Hai-yu</t>
  </si>
  <si>
    <t>Breaking down barriers: rationalisations and motivation to stop among Chinese male smokers under cigarette dependence</t>
  </si>
  <si>
    <t>BMC PUBLIC HEALTH</t>
  </si>
  <si>
    <t>Zhang, Dan/0000-0002-5561-4152</t>
  </si>
  <si>
    <t>1471-2458</t>
  </si>
  <si>
    <t>JUL 8</t>
  </si>
  <si>
    <t>10.1186/s12889-024-19295-y</t>
  </si>
  <si>
    <t>WOS:001264875500001</t>
  </si>
  <si>
    <t>Zhu, HY; He, QY; Zhang, TH; Wang, H; Li, H; Yu, K; Zheng, H; Yue, BS; Luo, YC; Xie, J; Dai, Y</t>
  </si>
  <si>
    <t>Zhu, Hongyue; He, Qiyu; Zhang, Tinghui; Wang, Hao; Li, Huan; Yu, Kang; Zheng, Han; Yue, Baoshan; Luo, Yingchun; Xie, Jiao; Dai, Yi</t>
  </si>
  <si>
    <t>Determination of specific surface area of biomass activated carbon vial headspace gas chromatography technique</t>
  </si>
  <si>
    <t>JOURNAL OF CHROMATOGRAPHY A</t>
  </si>
  <si>
    <t>0021-9673</t>
  </si>
  <si>
    <t>1873-3778</t>
  </si>
  <si>
    <t>OCT 11</t>
  </si>
  <si>
    <t>10.1016/j.chroma.2024.465289</t>
  </si>
  <si>
    <t>WOS:001302474900001</t>
  </si>
  <si>
    <t>Lan, L; Huang, JB; Cheng, H; Chen, HX; Wang, H; Ou, JK; Duan, WJ; Lv, Y; Cai, YQ</t>
  </si>
  <si>
    <t>Lan, Lin; Huang, Jinbao; Cheng, Hao; Chen, Hongxia; Wang, Hong; Ou, Jiankai; Duan, Wenjing; Lv, Yu; Cai, Yaqing</t>
  </si>
  <si>
    <t>Pyrolysis of 1,2-bis(2,4,6-tribromophenoxy)ethane: Theoretical and experimental research</t>
  </si>
  <si>
    <t>JOURNAL OF MOLECULAR STRUCTURE</t>
  </si>
  <si>
    <t>lan, lan/IXD-5278-2023</t>
  </si>
  <si>
    <t>0022-2860</t>
  </si>
  <si>
    <t>1872-8014</t>
  </si>
  <si>
    <t>10.1016/j.molstruc.2024.139305</t>
  </si>
  <si>
    <t>WOS:001273903700001</t>
  </si>
  <si>
    <t>Fan, LP; Yu, YY; Gao, CG; Qu, XY; Zhou, CB</t>
  </si>
  <si>
    <t>Fan, Leipeng; Yu, Yangyang; Gao, Chenggui; Qu, Xiaoying; Zhou, Chaobiao</t>
  </si>
  <si>
    <t>Prediction of strong coupling in resonant perovskite metasurfaces by deep learning</t>
  </si>
  <si>
    <t>OPTICS LETTERS</t>
  </si>
  <si>
    <t>Zhou, Chaobiao/AGM-5843-2022</t>
  </si>
  <si>
    <t>Zhou, Chaobiao/0000-0001-5657-4941</t>
  </si>
  <si>
    <t>0146-9592</t>
  </si>
  <si>
    <t>1539-4794</t>
  </si>
  <si>
    <t>AUG 1</t>
  </si>
  <si>
    <t>10.1364/OL.529450</t>
  </si>
  <si>
    <t>WOS:001289996000001</t>
  </si>
  <si>
    <t>Liu, J; Xu, F; Guo, MZ; Gao, DX; Song, Y</t>
  </si>
  <si>
    <t>Liu, Jing; Xu, Fang; Guo, Mingzhu; Gao, Daxue; Song, Yang</t>
  </si>
  <si>
    <t>Nasal instillation of polystyrene nanoplastics induce lung injury via mitochondrial DNA release and activation of the cyclic GMP-AMP synthase-stimulator of interferon genes-signaling cascade</t>
  </si>
  <si>
    <t>SCIENCE OF THE TOTAL ENVIRONMENT</t>
  </si>
  <si>
    <t>0048-9697</t>
  </si>
  <si>
    <t>1879-1026</t>
  </si>
  <si>
    <t>OCT 20</t>
  </si>
  <si>
    <t>10.1016/j.scitotenv.2024.174674</t>
  </si>
  <si>
    <t>WOS:001279918000001</t>
  </si>
  <si>
    <t>Liu, J; Xu, F; Guo, MZ; Song, Y</t>
  </si>
  <si>
    <t>Liu, Jing; Xu, Fang; Guo, Mingzhu; Song, Yang</t>
  </si>
  <si>
    <t>Triclosan exposure causes abnormal bile acid metabolism through IL-1β-NF-κB-Fxr signaling pathway</t>
  </si>
  <si>
    <t>ECOTOXICOLOGY AND ENVIRONMENTAL SAFETY</t>
  </si>
  <si>
    <t>0147-6513</t>
  </si>
  <si>
    <t>1090-2414</t>
  </si>
  <si>
    <t>OCT 1</t>
  </si>
  <si>
    <t>10.1016/j.ecoenv.2024.116989</t>
  </si>
  <si>
    <t>WOS:001312384100001</t>
  </si>
  <si>
    <t>Zhu, SX; Zhao, W; Sun, SX; Yang, XQ; Mao, H; Sheng, LY; Chen, ZB</t>
  </si>
  <si>
    <t>Zhu, Sixi; Zhao, Wei; Sun, Suxia; Yang, Xiuqin; Mao, Huan; Sheng, Luying; Chen, Zhongbing</t>
  </si>
  <si>
    <t>Community metagenomics reveals the processes of cadmium resistance regulated by microbial functions in soils with Oryza sativa root exudate input</t>
  </si>
  <si>
    <t>Chen, Zhongbing/H-5001-2018</t>
  </si>
  <si>
    <t>10.1016/j.scitotenv.2024.175015</t>
  </si>
  <si>
    <t>WOS:001288092900001</t>
  </si>
  <si>
    <t>Wang, JX; Tang, XJ; Wu, Q; Chen, CX</t>
  </si>
  <si>
    <t>Wang, Jianxiang; Tang, Xinjun; Wu, Qin; Chen, Chuanxiang</t>
  </si>
  <si>
    <t>Research on Multiple-Factor Dynamic Constitutive Model of Poured Asphalt Concrete</t>
  </si>
  <si>
    <t>MATERIALS</t>
  </si>
  <si>
    <t>1996-1944</t>
  </si>
  <si>
    <t>AUG</t>
  </si>
  <si>
    <t>10.3390/ma17153804</t>
  </si>
  <si>
    <t>WOS:001287151400001</t>
  </si>
  <si>
    <t>Zhu, SX; Sun, SX; Zhao, W; Sheng, LY; Mao, H; Yang, XQ; Chen, ZB</t>
  </si>
  <si>
    <t>Zhu, Sixi; Sun, Suxia; Zhao, Wei; Sheng, Luying; Mao, Huan; Yang, Xiuqin; Chen, Zhongbing</t>
  </si>
  <si>
    <t>Metagenomics and metabolomics analysis revealed that Se-mediated Cd precipitation and nutrient cycling regulated soil-rice ( Oryza sativa L ) microenvironmental homeostasis under cadmium stress</t>
  </si>
  <si>
    <t>ENVIRONMENTAL AND EXPERIMENTAL BOTANY</t>
  </si>
  <si>
    <t>yang, xiuqin/GYQ-7580-2022</t>
  </si>
  <si>
    <t>0098-8472</t>
  </si>
  <si>
    <t>1873-7307</t>
  </si>
  <si>
    <t>10.1016/j.envexpbot.2024.105958</t>
  </si>
  <si>
    <t>WOS:001331583700001</t>
  </si>
  <si>
    <t>Wu, DK; Suo, HM; Lei, J</t>
  </si>
  <si>
    <t>Wu, Deke; Suo, Hongmin; Lei, Jun</t>
  </si>
  <si>
    <t>Multiple Positive Solutions for Kirchhoff-Type Problems Involving Supercritical and Critical Terms</t>
  </si>
  <si>
    <t>10.1007/s12346-024-00999-w</t>
  </si>
  <si>
    <t>WOS:001185746900001</t>
  </si>
  <si>
    <t>Liu, MY; Li, XF; Wang, XP; Zhang, LL; Yang, XS; Yang, XY; Wu, HM</t>
  </si>
  <si>
    <t>Liu, Miyan; Li, Xiaofen; Wang, Xiangpei; Zhang, Lingling; Yang, Xiaosong; Yang, Xianyou; Wu, Hongmei</t>
  </si>
  <si>
    <t>Safety evaluation of Indocalamus Iatifolius McClure leaves based on acute toxicity, harmful metals, and 9 organochlorine residue determination</t>
  </si>
  <si>
    <t>SCIENTIFIC REPORTS</t>
  </si>
  <si>
    <t>Zhang, Lingling/AAK-8264-2020; Yang, Xiaosong/GQO-7807-2022</t>
  </si>
  <si>
    <t>2045-2322</t>
  </si>
  <si>
    <t>AUG 7</t>
  </si>
  <si>
    <t>10.1038/s41598-024-69352-0</t>
  </si>
  <si>
    <t>WOS:001286763200062</t>
  </si>
  <si>
    <t>Shen, QK; Xue, JX; Zheng, ZH; Yu, XY; Ou, N; Jin, L</t>
  </si>
  <si>
    <t>Shen, Qingkai; Xue, Jiaxiang; Zheng, Zehong; Yu, Xiaoyan; Ou, Ning; Jin, Li</t>
  </si>
  <si>
    <t>Microstructures and mechanical properties of Co-based Elgiloy fabricated by wire arc additive manufacturing</t>
  </si>
  <si>
    <t>SCIENCE AND TECHNOLOGY OF WELDING AND JOINING</t>
  </si>
  <si>
    <t>zheng, zehong/GVU-8873-2022</t>
  </si>
  <si>
    <t>1362-1718</t>
  </si>
  <si>
    <t>1743-2936</t>
  </si>
  <si>
    <t>5-6</t>
  </si>
  <si>
    <t>10.1177/13621718241280804</t>
  </si>
  <si>
    <t>WOS:001324065600001</t>
  </si>
  <si>
    <t>Zhang, YK; Tong, JB; Tan, J; Yang, M; Xing, XY; Zeng, YR; Xue, Z; Tan, CJ</t>
  </si>
  <si>
    <t>Zhang, Ya-Kun; Tong, Jian-Bo; Tan, Jing; Yang, Min; Xing, Xiao-Yu; Zeng, Yan-Rong; Xue, Zhan; Tan, Cheng-Jian</t>
  </si>
  <si>
    <t>Study on the anti-HBV activity of matrine alkaloids from Oxytropis ochrocephala by MTT, 3d-QSAR, molecular docking and molecular dynamics simulation</t>
  </si>
  <si>
    <t>JOURNAL OF ASIAN NATURAL PRODUCTS RESEARCH</t>
  </si>
  <si>
    <t>1028-6020</t>
  </si>
  <si>
    <t>1477-2213</t>
  </si>
  <si>
    <t>2024 SEP 18</t>
  </si>
  <si>
    <t>10.1080/10286020.2024.2402369</t>
  </si>
  <si>
    <t>WOS:001316947900001</t>
  </si>
  <si>
    <t>Ma, X; Wang, XD; Gao, YL; Yue, FJ; Chen, W</t>
  </si>
  <si>
    <t>Ma, Xi; Wang, Xiaodan; Gao, Yunlong; Yue, Fujun; Chen, Wei</t>
  </si>
  <si>
    <t>Geochemical Indicators on the Central Tibetan Plateau Lake Sediments: Historical Climate Change and Regional Sustainability</t>
  </si>
  <si>
    <t>SUSTAINABILITY</t>
  </si>
  <si>
    <t>Ma, Xi/KHZ-3540-2024; Wang, Xiaodan/AAC-5241-2021; Yue, Fu-Jun/K-7305-2017</t>
  </si>
  <si>
    <t>Yue, Fu-Jun/0000-0003-3733-7216</t>
  </si>
  <si>
    <t>2071-1050</t>
  </si>
  <si>
    <t>10.3390/su16188186</t>
  </si>
  <si>
    <t>WOS:001323097800001</t>
  </si>
  <si>
    <t>Du, HJ; Hu, MK; Li, SN; Duan, Y; Wang, DX; Yang, W; Feng, J</t>
  </si>
  <si>
    <t>Du, Haijun; Hu, Minkang; Li, Shengnan; Duan, Yu; Wang, Dexiang; Yang, Wen; Feng, Jun</t>
  </si>
  <si>
    <t>An ethylvanillin electrocatalytic sensor based on perovskite La 3+-doped barium stannate nanorods</t>
  </si>
  <si>
    <t>JOURNAL OF FOOD COMPOSITION AND ANALYSIS</t>
  </si>
  <si>
    <t>Feng, Jun/0009-0007-1941-638X</t>
  </si>
  <si>
    <t>0889-1575</t>
  </si>
  <si>
    <t>1096-0481</t>
  </si>
  <si>
    <t>10.1016/j.jfca.2024.106475</t>
  </si>
  <si>
    <t>WOS:001264380700001</t>
  </si>
  <si>
    <t>Zheng, ZH; Shen, QK; Yu, XY; Ou, N; Dong, CW; Li, J; Zhu, Q; Xue, JX</t>
  </si>
  <si>
    <t>Zheng, Zehong; Shen, Qingkai; Yu, Xiaoyan; Ou, Ning; Dong, Changwen; Li, Jin; Zhu, Qiang; Xue, Jiaxiang</t>
  </si>
  <si>
    <t>A cost-effective iron-rich medium entropy alloys with the balance of strength and ductility</t>
  </si>
  <si>
    <t>VACUUM</t>
  </si>
  <si>
    <t>Shen, Qingkai/AAS-6987-2020; Yu, Xiaoyan/HCI-6544-2022; zheng, zehong/GVU-8873-2022; Zhu, Qiang/HPE-8021-2023</t>
  </si>
  <si>
    <t>Xue, Jiaxiang/0000-0001-6532-3917</t>
  </si>
  <si>
    <t>0042-207X</t>
  </si>
  <si>
    <t>1879-2715</t>
  </si>
  <si>
    <t>10.1016/j.vacuum.2024.113506</t>
  </si>
  <si>
    <t>WOS:001282492400001</t>
  </si>
  <si>
    <t>Chu, CM; Liu, JQ</t>
  </si>
  <si>
    <t>Chu, Changmu; Liu, Jiaquan</t>
  </si>
  <si>
    <t>Existence and multiplicity of solutions for a new p(x)-Kirchhoff equation</t>
  </si>
  <si>
    <t>ADVANCES IN NONLINEAR ANALYSIS</t>
  </si>
  <si>
    <t>2191-9496</t>
  </si>
  <si>
    <t>2191-950X</t>
  </si>
  <si>
    <t>AUG 27</t>
  </si>
  <si>
    <t>10.1515/anona-2024-0018</t>
  </si>
  <si>
    <t>WOS:001303137200001</t>
  </si>
  <si>
    <t>Cen, WF; He, X; Zou, P; Yao, B; Ou, JK; Lv, L</t>
  </si>
  <si>
    <t>Cen, Weifu; He, Xin; Zou, Ping; Yao, Bing; Ou, Jiankai; Lv, Lin</t>
  </si>
  <si>
    <t>The surface defect of Fe2Ge (001) induces a synergistic spin effect and regulates the surface magnetism</t>
  </si>
  <si>
    <t>MATERIALS TODAY COMMUNICATIONS</t>
  </si>
  <si>
    <t>2352-4928</t>
  </si>
  <si>
    <t>10.1016/j.mtcomm.2024.109931</t>
  </si>
  <si>
    <t>WOS:001279933700001</t>
  </si>
  <si>
    <t>Miao, HY; Zhang, SY; Gao, WC; Zhou, JY; Cai, HQ; Wu, LJ; Liu, JC; Wang, ZH; Liu, TZ</t>
  </si>
  <si>
    <t>Miao, Haiying; Zhang, Shuyi; Gao, Weichang; Zhou, Jianyun; Cai, Heqing; Wu, Linjing; Liu, Juncong; Wang, Zhanghong; Liu, Taoze</t>
  </si>
  <si>
    <t>Microplastics occurrence and distribution characteristics in mulched agricultural soils of Guizhou province</t>
  </si>
  <si>
    <t>SEP 14</t>
  </si>
  <si>
    <t>10.1038/s41598-024-72829-7</t>
  </si>
  <si>
    <t>WOS:001322516400053</t>
  </si>
  <si>
    <t>Chen, HM; Xiao, DW; Liu, YJ</t>
  </si>
  <si>
    <t>Chen, Hongmei; Xiao, Dawei; Liu, Yingjin</t>
  </si>
  <si>
    <t>Spatial morphology and influencing factors of tunpu traditional villages in Anshun: a comprehensive study</t>
  </si>
  <si>
    <t>JOURNAL OF ASIAN ARCHITECTURE AND BUILDING ENGINEERING</t>
  </si>
  <si>
    <t>1346-7581</t>
  </si>
  <si>
    <t>1347-2852</t>
  </si>
  <si>
    <t>2024 SEP 13</t>
  </si>
  <si>
    <t>10.1080/13467581.2024.2396624</t>
  </si>
  <si>
    <t>WOS:001311927200001</t>
  </si>
  <si>
    <t>Sun, T; Ji, KD; Li, TX; Zhang, J; Xu, WW; Wu, XZ</t>
  </si>
  <si>
    <t>Sun, Ting; Ji, Kede; Li, Tianxue; Zhang, Jing; Xu, Weiwei; Wu, Xiaozhi</t>
  </si>
  <si>
    <t>Effect of vacancies on the alloying Al/TiC interface properties: A first-principles study</t>
  </si>
  <si>
    <t>COMPUTATIONAL MATERIALS SCIENCE</t>
  </si>
  <si>
    <t>Wu, Xiaozhi/AAP-3954-2021; Xu, Weiwei/HMD-5176-2023</t>
  </si>
  <si>
    <t>Xu, Weiwei/0000-0002-2319-902X</t>
  </si>
  <si>
    <t>0927-0256</t>
  </si>
  <si>
    <t>1879-0801</t>
  </si>
  <si>
    <t>10.1016/j.commatsci.2024.113209</t>
  </si>
  <si>
    <t>WOS:001268984600001</t>
  </si>
  <si>
    <t>Fu, YX; Chen, YX; Wang, F; Zhou, GY</t>
  </si>
  <si>
    <t>Fu, Yuanxiang; Chen, Yuxin; Wang, Fan; Zhou, Guoyong</t>
  </si>
  <si>
    <t>Fabrication of NiO-CuO/RGO Composite for Lithium Storage Property</t>
  </si>
  <si>
    <t>PROCESSES</t>
  </si>
  <si>
    <t>2227-9717</t>
  </si>
  <si>
    <t>10.3390/pr12071422</t>
  </si>
  <si>
    <t>WOS:001277078800001</t>
  </si>
  <si>
    <t>Zhang, YS; Liu, YM; Zhang, XY; Song, Q; Yang, J</t>
  </si>
  <si>
    <t>Zhang, Yansong; Liu, Yanmin; Zhang, Xiaoyan; Song, Qian; Yang, Jie</t>
  </si>
  <si>
    <t>Adaptive projection plane and reference point strategy for multi-objective particle swarm optimization</t>
  </si>
  <si>
    <t>ALEXANDRIA ENGINEERING JOURNAL</t>
  </si>
  <si>
    <t>zhang, xiaoyan/ITU-6844-2023; Chen, Yi-Ming/AAV-3806-2021</t>
  </si>
  <si>
    <t>1110-0168</t>
  </si>
  <si>
    <t>2090-2670</t>
  </si>
  <si>
    <t>10.1016/j.aej.2024.07.006</t>
  </si>
  <si>
    <t>WOS:001267695800001</t>
  </si>
  <si>
    <t>Sun, LX; Xu, CX; Zeng, FG</t>
  </si>
  <si>
    <t>Sun, Lixue; Xu, Chunxiang; Zeng, Fugeng</t>
  </si>
  <si>
    <t>Verifiable and hybrid attribute-based proxy re-encryption for flexible data sharing in cloud storage</t>
  </si>
  <si>
    <t>JOURNAL OF PARALLEL AND DISTRIBUTED COMPUTING</t>
  </si>
  <si>
    <t>0743-7315</t>
  </si>
  <si>
    <t>1096-0848</t>
  </si>
  <si>
    <t>10.1016/j.jpdc.2024.104956</t>
  </si>
  <si>
    <t>WOS:001279781000001</t>
  </si>
  <si>
    <t>Yang, Z; Li, ZG; Zhu, K; Zhou, J; Lin, H; Zhou, J</t>
  </si>
  <si>
    <t>Yang, Zhi; Li, Zhigang; Zhu, Kun; Zhou, Jiong; Lin, Hong; Zhou, Jian</t>
  </si>
  <si>
    <t>Pre-anoxic electro-stimulation enhanced simultaneous nitrification-denitrification in single-stage electrolysis-integrated sequencing batch biofilm reactor</t>
  </si>
  <si>
    <t>BIORESOURCE TECHNOLOGY</t>
  </si>
  <si>
    <t>0960-8524</t>
  </si>
  <si>
    <t>1873-2976</t>
  </si>
  <si>
    <t>10.1016/j.biortech.2024.131412</t>
  </si>
  <si>
    <t>WOS:001308122600001</t>
  </si>
  <si>
    <t>Qian, Y; Yu, MX; Zhang, RY; Wang, ZK</t>
  </si>
  <si>
    <t>Qian, Yu; Yu, Mengxin; Zhang, Runyu; Wang, Zhikang</t>
  </si>
  <si>
    <t>Impact of permanganate with polyaluminium chloride on algae-laden karst water: Behaviors and disinfection by-products control</t>
  </si>
  <si>
    <t>Yu, Mengxin/KRO-7215-2024; Zhang, Runyu/W-8406-2019</t>
  </si>
  <si>
    <t>Wang, Zhikang/0000-0002-6948-0175</t>
  </si>
  <si>
    <t>DEC 1</t>
  </si>
  <si>
    <t>10.1016/j.envres.2024.119758</t>
  </si>
  <si>
    <t>WOS:001297895700001</t>
  </si>
  <si>
    <t>Zou, DJ; Liu, RZ; Lv, YJ; Guo, JN; Fan, ML; Zhang, CJ; Xie, YY</t>
  </si>
  <si>
    <t>Zou, Da-Jiang; Liu, Ren-Zheng; Lv, Yang-Jing; Guo, Jia-Nan; Fan, Miao-Liang; Zhang, Chang-Jun; Xie, Yuan-Yuan</t>
  </si>
  <si>
    <t>Chromone-deferiprone hybrids as novel MAO-B inhibitors and iron chelators for the treatment of Alzheimer's disease</t>
  </si>
  <si>
    <t>Zhang, changjun/HMD-9631-2023</t>
  </si>
  <si>
    <t>10.1039/d4ob00919c</t>
  </si>
  <si>
    <t>WOS:001271900000001</t>
  </si>
  <si>
    <t>Tian, HJ; Yang, YL; Hu, DD; Fu, HB; Zhong, T; Wu, XG</t>
  </si>
  <si>
    <t>Tian, Hai-Jiang; Yang, Yin-Long; Hu, Dan-Dan; Fu, Hai-Bing; Zhong, Tao; Wu, Xing-Gang</t>
  </si>
  <si>
    <t>Searching for | Vcd| through the exclusive decay Ds+ →K0e+ νe within QCD sum rules</t>
  </si>
  <si>
    <t>PHYSICS LETTERS B</t>
  </si>
  <si>
    <t>0370-2693</t>
  </si>
  <si>
    <t>1873-2445</t>
  </si>
  <si>
    <t>10.1016/j.physletb.2024.138975</t>
  </si>
  <si>
    <t>WOS:001335707100001</t>
  </si>
  <si>
    <t>Zhou, Y; Wei, W; Wang, Y; Lei, J</t>
  </si>
  <si>
    <t>Zhou, Ying; Wei, Wei; Wang, Yue; Lei, Jun</t>
  </si>
  <si>
    <t>Existence of Optimal Control for a Class of Kirchhoff-Poisson System</t>
  </si>
  <si>
    <t>10.1007/s12346-024-01019-7</t>
  </si>
  <si>
    <t>WOS:001198598900001</t>
  </si>
  <si>
    <t>Chen, HL; Wei, JA; Huang, HS; Wen, L; Yuan, YG; Wu, JX</t>
  </si>
  <si>
    <t>Chen, Hualin; Wei, Jianan; Huang, Haisong; Wen, Long; Yuan, Yage; Wu, Jinxing</t>
  </si>
  <si>
    <t>Novel imbalanced fault diagnosis method based on generative adversarial networks with balancing serial CNN and Transformer (BCTGAN)</t>
  </si>
  <si>
    <t>EXPERT SYSTEMS WITH APPLICATIONS</t>
  </si>
  <si>
    <t>Wei, Jianan/HNC-2161-2023</t>
  </si>
  <si>
    <t>0957-4174</t>
  </si>
  <si>
    <t>1873-6793</t>
  </si>
  <si>
    <t>10.1016/j.eswa.2024.125171</t>
  </si>
  <si>
    <t>WOS:001306435500001</t>
  </si>
  <si>
    <t>Yue, CG; Li, JB; Wang, QC; Zhang, DH</t>
  </si>
  <si>
    <t>Yue, Chunguang; Li, Jinbao; Wang, Qichen; Zhang, Donghuan</t>
  </si>
  <si>
    <t>Dynamic attention guider network</t>
  </si>
  <si>
    <t>COMPUTING</t>
  </si>
  <si>
    <t>Zhang, Donghuan/IWU-3670-2023</t>
  </si>
  <si>
    <t>0010-485X</t>
  </si>
  <si>
    <t>1436-5057</t>
  </si>
  <si>
    <t>10.1007/s00607-024-01328-4</t>
  </si>
  <si>
    <t>WOS:001280379000001</t>
  </si>
  <si>
    <t>Zhao, Y; Han, Z; Zhang, GQ; Chen, DM; Zang, LP; Liu, QF; Guo, Y; Xie, PY; Chen, HC; He, YJ</t>
  </si>
  <si>
    <t>Zhao, Ying; Han, Zhen; Zhang, Guangqi; Chen, Danmei; Zang, Lipeng; Liu, Qingfu; Guo, Yun; Xie, Peiyun; Chen, Hongchun; He, Yuejun</t>
  </si>
  <si>
    <t>Variability of soil enzyme activities and nutrients with forest gap renewal interacting with soil depths in degraded karst forests</t>
  </si>
  <si>
    <t>ECOLOGICAL INDICATORS</t>
  </si>
  <si>
    <t>He, Yuejun/AAX-9561-2021; Liu, Qingfu/Q-2035-2019; Chen, Chien-Chin/A-9977-2016; Chen, Danmei/GSO-1469-2022</t>
  </si>
  <si>
    <t>He, Yuejun/0000-0002-7653-0265</t>
  </si>
  <si>
    <t>1470-160X</t>
  </si>
  <si>
    <t>1872-7034</t>
  </si>
  <si>
    <t>10.1016/j.ecolind.2024.112332</t>
  </si>
  <si>
    <t>WOS:001287425900001</t>
  </si>
  <si>
    <t>Li, JJ; Liu, YJ; Geng, KD; Lu, X; Shen, XC; Guo, QQ</t>
  </si>
  <si>
    <t>Li, Jinjin; Liu, Yujia; Geng, Kedui; Lu, Xin; Shen, Xiangchun; Guo, Qianqian</t>
  </si>
  <si>
    <t>ROS-Responsive Nanoparticles with Antioxidative Effect for the treatment of Diabetic Retinopathy</t>
  </si>
  <si>
    <t>JOURNAL OF BIOMATERIALS SCIENCE-POLYMER EDITION</t>
  </si>
  <si>
    <t>Liu, Yujia/AGE-3885-2022; Shen, Xiang-Chun/T-2715-2017</t>
  </si>
  <si>
    <t>Guo, Qianqian/0000-0001-8373-3530; Shen, Xiang-Chun/0000-0002-4333-9106</t>
  </si>
  <si>
    <t>0920-5063</t>
  </si>
  <si>
    <t>1568-5624</t>
  </si>
  <si>
    <t>10.1080/09205063.2024.2406628</t>
  </si>
  <si>
    <t>WOS:001319546900001</t>
  </si>
  <si>
    <t>Cao, YF; Zhang, Y; Xie, YJ; Xiao, XL; Ren, JH; Lou, WY; Liu, FS</t>
  </si>
  <si>
    <t>Cao, Yifang; Zhang, Yan; Xie, Yijia; Xiao, Xinglong; Ren, Jiahao; Lou, Wenyong; Liu, Fengsong</t>
  </si>
  <si>
    <t>Inactivation of Cronobacter sakazaki by phloretin: : Molecular insights into targeting SdiA and practical applications</t>
  </si>
  <si>
    <t>LWT-FOOD SCIENCE AND TECHNOLOGY</t>
  </si>
  <si>
    <t>Cao, Yifang/ABD-5795-2020; Liu, Fengsong/LEM-2248-2024; Ren, Jiahao/GXF-5985-2022</t>
  </si>
  <si>
    <t>Liu, Fengsong/0009-0009-7480-5075</t>
  </si>
  <si>
    <t>0023-6438</t>
  </si>
  <si>
    <t>1096-1127</t>
  </si>
  <si>
    <t>AUG 15</t>
  </si>
  <si>
    <t>10.1016/j.lwt.2024.116533</t>
  </si>
  <si>
    <t>WOS:001292012600001</t>
  </si>
  <si>
    <t>Liu, C; Hao, KA; Yu, RH; Li, R; Huang, AR; Wu, C; Zheng, K; Yang, YY; Zuo, XL</t>
  </si>
  <si>
    <t>Liu, Chuan; Hao, Kangan; Yu, Runhao; Li, Rong; Huang, Anrong; Wu, Chong; Zheng, Kai; Yang, Yinye; Zuo, Xiaoling</t>
  </si>
  <si>
    <t>Hydrogels with UCST behavior and UV/temperature-induced multicolor fluorescence for synergistic coding and encryption</t>
  </si>
  <si>
    <t>SCIENCE CHINA-MATERIALS</t>
  </si>
  <si>
    <t>2095-8226</t>
  </si>
  <si>
    <t>2199-4501</t>
  </si>
  <si>
    <t>10.1007/s40843-024-3061-2</t>
  </si>
  <si>
    <t>WOS:001318055600005</t>
  </si>
  <si>
    <t>Li, D; Yang, CH; Li, YG; Chen, Y; Huang, DP; Liu, YQ</t>
  </si>
  <si>
    <t>Li, Dong; Yang, Chunhua; Li, Yonggang; Chen, Yan; Huang, Daoping; Liu, Yiqi</t>
  </si>
  <si>
    <t>Learning a neural network-based soft sensor with double-errors parallel optimization towards effluent variable prediction in wastewater treatment plants</t>
  </si>
  <si>
    <t>JOURNAL OF ENVIRONMENTAL MANAGEMENT</t>
  </si>
  <si>
    <t>Liu, Yiqi/KFR-3869-2024; Liu, Yiqi/AAN-1610-2020</t>
  </si>
  <si>
    <t>Liu, Yiqi/0000-0001-8911-727X; Li, Dong/0000-0001-7678-7629</t>
  </si>
  <si>
    <t>0301-4797</t>
  </si>
  <si>
    <t>1095-8630</t>
  </si>
  <si>
    <t>10.1016/j.jenvman.2024.121907</t>
  </si>
  <si>
    <t>WOS:001279359700001</t>
  </si>
  <si>
    <t>Cao, YF; Ren, JH; Zhang, Y; Xie, YJ; Xiao, XL; Zhang, ZQ; Lou, WY; Liu, FS</t>
  </si>
  <si>
    <t>Cao, Yifang; Ren, Jiahao; Zhang, Yan; Xie, Yijia; Xiao, Xinglong; Zhang, Ziqiang; Lou, Wenyong; Liu, Fengsong</t>
  </si>
  <si>
    <t>Transcriptomics analysis of the role of SdiA in desiccation tolerance of Cronobacter sakazakii in powdered infant formula</t>
  </si>
  <si>
    <t>INTERNATIONAL JOURNAL OF FOOD MICROBIOLOGY</t>
  </si>
  <si>
    <t>Liu, Fengsong/LEM-2248-2024; Ren, Jiahao/GXF-5985-2022; Cao, Yifang/ABD-5795-2020; Zhang, Zi/JFJ-5661-2023</t>
  </si>
  <si>
    <t>0168-1605</t>
  </si>
  <si>
    <t>1879-3460</t>
  </si>
  <si>
    <t>JAN 2</t>
  </si>
  <si>
    <t>10.1016/j.ijfoodmicro.2024.110916</t>
  </si>
  <si>
    <t>WOS:001317746500001</t>
  </si>
  <si>
    <t>Wu, X; Wang, ZY; Sun, GY; Lin, Y; Fu, XW; Tang, Y; Feng, XB</t>
  </si>
  <si>
    <t>Wu, Xian; Wang, Zeyu; Sun, Guangyi; Lin, Yu; Fu, Xuewu; Tang, Yang; Feng, Xinbin</t>
  </si>
  <si>
    <t>Cadmium isotopes analysis of environmental samples with high organic matter by dry ashing method under wet plasma conditions</t>
  </si>
  <si>
    <t>JOURNAL OF ANALYTICAL ATOMIC SPECTROMETRY</t>
  </si>
  <si>
    <t>Wang, Zeyu/AAB-1057-2022; Feng, Xinbin/F-4512-2011</t>
  </si>
  <si>
    <t>0267-9477</t>
  </si>
  <si>
    <t>1364-5544</t>
  </si>
  <si>
    <t>AUG 28</t>
  </si>
  <si>
    <t>10.1039/d4ja00083h</t>
  </si>
  <si>
    <t>WOS:001272485400001</t>
  </si>
  <si>
    <t>Kong, WX; Xiao, XL; Wei, J; Xu, WW; Lv, B; Wang, R; Wu, XZ</t>
  </si>
  <si>
    <t>Kong, Weixiang; Xiao, Xiaoliang; Wei, Juan; Xu, Weiwei; Lv, Bing; Wang, Rui; Wu, Xiaozhi</t>
  </si>
  <si>
    <t>C-Me-graphene: an ideal two-dimensional nodal line semimetal with ultrahigh Young's modulus</t>
  </si>
  <si>
    <t>PHYSICAL CHEMISTRY CHEMICAL PHYSICS</t>
  </si>
  <si>
    <t>Wu, Xiaozhi/AAP-3954-2021; Weiwei, Xu/JBR-8969-2023</t>
  </si>
  <si>
    <t>Wang, Rui/0000-0002-5063-5691</t>
  </si>
  <si>
    <t>1463-9076</t>
  </si>
  <si>
    <t>1463-9084</t>
  </si>
  <si>
    <t>AUG 14</t>
  </si>
  <si>
    <t>10.1039/d4cp02467b</t>
  </si>
  <si>
    <t>WOS:001283323200001</t>
  </si>
  <si>
    <t>Song, KQ; Yu, LP; Yang, SL; Cao, Y; Li, LF; Wu, ZG; Shi, HT; Ma, QR</t>
  </si>
  <si>
    <t>Song, Kaiqin; Yu, Liping; Yang, Shoulu; Cao, Yan; Li, Lifen; Wu, Zhigang; Shi, Hongtao; Ma, Qiaorun</t>
  </si>
  <si>
    <t>Insights into the Chemical Structure and Antioxidant Activity of Lignin Extracted from Bamboo by Acidic Deep Eutectic Solvents</t>
  </si>
  <si>
    <t>ACS OMEGA</t>
  </si>
  <si>
    <t>2470-1343</t>
  </si>
  <si>
    <t>SEP 19</t>
  </si>
  <si>
    <t>10.1021/acsomega.4c06259</t>
  </si>
  <si>
    <t>WOS:001317059200001</t>
  </si>
  <si>
    <t>Zhong, HZ; Huang, LJ; Li, SL; Zhou, CB; You, SJ; Li, L; Cheng, Y; Miroshnichenko, AE</t>
  </si>
  <si>
    <t>Zhong, Haozong; Huang, Lujun; Li, Shuangli; Zhou, Chaobiao; You, Shaojun; Li, Lin; Cheng, Ya; Miroshnichenko, Andrey E.</t>
  </si>
  <si>
    <t>Toroidal dipole bound states in the continuum in asymmetric dimer metasurfaces</t>
  </si>
  <si>
    <t>APPLIED PHYSICS REVIEWS</t>
  </si>
  <si>
    <t>Zhou, Chaobiao/AGM-5843-2022; Miroshnichenko, Andrey/E-4285-2013; Huang, Lujun/HNS-3089-2023; Miroshnichenko, Andrey/C-2170-2016; Li, Lin/F-8397-2016</t>
  </si>
  <si>
    <t>Cheng, Ya/0000-0001-8269-5907; Zhou, Chaobiao/0000-0001-5657-4941; You, Shaojun/0009-0004-0713-6100; Miroshnichenko, Andrey/0000-0001-9607-6621; Li, Lin/0000-0002-5533-0723</t>
  </si>
  <si>
    <t>1931-9401</t>
  </si>
  <si>
    <t>10.1063/5.0200778</t>
  </si>
  <si>
    <t>WOS:001268612400002</t>
  </si>
  <si>
    <t>Luo, K; Gan, WZ; Hou, ZZ; Zhan, GH; Xu, LJ; Liu, JT; Wu, ZH</t>
  </si>
  <si>
    <t>Luo, Kun; Gan, Weizhuo; Hou, Zhaozhao; Zhan, Guohui; Xu, Lijun; Liu, Jiangtao; Wu, Zhenhua</t>
  </si>
  <si>
    <t>Phonon-assisted charge carriers thermalization in semiconductor Si and metallic silicide NiSi2, CoSi2: A non-adiabatic molecular dynamics study</t>
  </si>
  <si>
    <t>JOURNAL OF APPLIED PHYSICS</t>
  </si>
  <si>
    <t>Wu, Zhenhua/ABL-3473-2022; Liu, Jiang-Tao/Q-1475-2016; 许, 丽君/P-1364-2017</t>
  </si>
  <si>
    <t>zhan, guohui/0000-0002-1768-1776; Xu, Lijun/0009-0009-7424-5151</t>
  </si>
  <si>
    <t>0021-8979</t>
  </si>
  <si>
    <t>1089-7550</t>
  </si>
  <si>
    <t>JUL 14</t>
  </si>
  <si>
    <t>10.1063/5.0201392</t>
  </si>
  <si>
    <t>WOS:001268670300006</t>
  </si>
  <si>
    <t>Ni, MF; Liu, R; Luo, WJ; Pu, JB; Wu, SJ; Wang, ZK; Zhang, J; Wang, XD; Ma, YM</t>
  </si>
  <si>
    <t>Ni, Maofei; Liu, Rui; Luo, Weijun; Pu, Junbing; Wu, Shengjun; Wang, Zhikang; Zhang, Jing; Wang, Xiaodan; Ma, Yongmei</t>
  </si>
  <si>
    <t>A comprehensive conceptual framework for signaling in-lake CO2 through dissolved organic matter</t>
  </si>
  <si>
    <t>WATER RESEARCH</t>
  </si>
  <si>
    <t>Wang, Xiaodan/AAC-5241-2021; Luo, Weijun/AAG-7789-2020</t>
  </si>
  <si>
    <t>Luo, Weijun/0000-0001-8048-2772; maofei, ni/0000-0002-4905-2739</t>
  </si>
  <si>
    <t>0043-1354</t>
  </si>
  <si>
    <t>1879-2448</t>
  </si>
  <si>
    <t>10.1016/j.watres.2024.122228</t>
  </si>
  <si>
    <t>WOS:001295796300001</t>
  </si>
  <si>
    <t>Xia, Y; Hu, MZ; Wang, Y; Xu, ZG; Peng, J; Shen, Q; Wang, CB</t>
  </si>
  <si>
    <t>Xia, Yu; Hu, Mingzhe; Wang, Ying; Xu, Zhigang; Peng, Jian; Shen, Qiang; Wang, Chuanbin</t>
  </si>
  <si>
    <t>Microstructural evolution, mechanical and tribological properties of thick Cr-N coatings prepared by MPCVD</t>
  </si>
  <si>
    <t>JOURNAL OF ALLOYS AND COMPOUNDS</t>
  </si>
  <si>
    <t>Hu, Mingzhe/AAS-1874-2021</t>
  </si>
  <si>
    <t>0925-8388</t>
  </si>
  <si>
    <t>1873-4669</t>
  </si>
  <si>
    <t>NOV 5</t>
  </si>
  <si>
    <t>10.1016/j.jallcom.2024.175888</t>
  </si>
  <si>
    <t>WOS:001293628800001</t>
  </si>
  <si>
    <t>Qi, F; Li, JY; Zhang, Y; Huang, WT; Hu, B; Cai, HM</t>
  </si>
  <si>
    <t>Qi, Fei; Li, Junyu; Zhang, Yue; Huang, Weitian; Hu, Bin; Cai, Hongmin</t>
  </si>
  <si>
    <t>Tensorlized Multi-Kernel Clustering via Consensus Tensor Decomposition</t>
  </si>
  <si>
    <t>IEEE TRANSACTIONS ON EMERGING TOPICS IN COMPUTATIONAL INTELLIGENCE</t>
  </si>
  <si>
    <t>Hu, Bin/JWL-8452-2024; Huang, Weitian/GZG-9765-2022</t>
  </si>
  <si>
    <t>Cai, Hongmin/0000-0002-2747-7234; Hu, Bin/0000-0003-3514-5413</t>
  </si>
  <si>
    <t>2471-285X</t>
  </si>
  <si>
    <t>2024 SEP 19</t>
  </si>
  <si>
    <t>10.1109/TETCI.2024.3425329</t>
  </si>
  <si>
    <t>WOS:001317732200001</t>
  </si>
  <si>
    <t>Shen, M; Jiang, XL; Sun, Y; Tang, LX</t>
  </si>
  <si>
    <t>Shen, Mou; Jiang, Xingling; Sun, Yong; Tang, Lixia</t>
  </si>
  <si>
    <t>The rise in female consciousness contributes to advancing household energy transition: Evidence from Chinese households</t>
  </si>
  <si>
    <t>ENERGY</t>
  </si>
  <si>
    <t>Sun, Yong/LPQ-2004-2024</t>
  </si>
  <si>
    <t>Shen, Mou/0009-0001-2266-0937; Sun, Yong/0000-0003-3065-4438</t>
  </si>
  <si>
    <t>0360-5442</t>
  </si>
  <si>
    <t>1873-6785</t>
  </si>
  <si>
    <t>10.1016/j.energy.2024.132954</t>
  </si>
  <si>
    <t>WOS:001304715300001</t>
  </si>
  <si>
    <t>Wu, ZL; Xu, H; He, WJ; Wang, J; Muddassir, M; Liu, XA; Wang, Y</t>
  </si>
  <si>
    <t>Wu, Zhongli; Xu, Heng; He, Wenjing; Wang, Jun; Muddassir, Mohd; Liu, Xiaonan; Wang, Ya</t>
  </si>
  <si>
    <t>Eu/Tb-MOF as fluorescence sensors for the detection homocysteine in human serum performance and mechanistic investigation</t>
  </si>
  <si>
    <t>TALANTA</t>
  </si>
  <si>
    <t>Muddassir, Mohd./ABB-4258-2020</t>
  </si>
  <si>
    <t>Muddassir, Mohd./0000-0001-7069-2557; Xu, Heng/0009-0008-5854-2941</t>
  </si>
  <si>
    <t>0039-9140</t>
  </si>
  <si>
    <t>1873-3573</t>
  </si>
  <si>
    <t>10.1016/j.talanta.2024.126715</t>
  </si>
  <si>
    <t>WOS:001304030100001</t>
  </si>
  <si>
    <t>Zhang, Y; Wang, LL; He, HX; Duan, H; Huang, J; Gao, CG; You, SJ; Huang, LJ; Miroshnichenko, AE; Zhou, CB</t>
  </si>
  <si>
    <t>Zhang, Ying; Wang, Lulu; He, Haoxuan; Duan, Hong; Huang, Jing; Gao, Chenggui; You, Shaojun; Huang, Lujun; Miroshnichenko, Andrey E.; Zhou, Chaobiao</t>
  </si>
  <si>
    <t>High-Q magnetic toroidal dipole resonance in all-dielectric metasurfaces</t>
  </si>
  <si>
    <t>APL PHOTONICS</t>
  </si>
  <si>
    <t>Huang, Lujun/HNS-3089-2023; He, Haoxuan/P-2278-2019; WANG, LULU/JDD-7125-2023; Zhou, Chaobiao/AGM-5843-2022; Miroshnichenko, Andrey/E-4285-2013; Miroshnichenko, Andrey/C-2170-2016</t>
  </si>
  <si>
    <t>You, Shaojun/0009-0004-0713-6100; Miroshnichenko, Andrey/0000-0001-9607-6621; Zhou, Chaobiao/0000-0001-5657-4941</t>
  </si>
  <si>
    <t>2378-0967</t>
  </si>
  <si>
    <t>JUL 1</t>
  </si>
  <si>
    <t>10.1063/5.0208936</t>
  </si>
  <si>
    <t>WOS:001262271200002</t>
  </si>
  <si>
    <t>Zhou, LY; Yang, GX; Cui, LY; Zhu, W; Cui, C; Li, CY; Xie, YD; Luo, YC; Zhao, Y; Fu, G</t>
  </si>
  <si>
    <t>Zhou, Lingyun; Yang, Guangxu; Cui, Leyuan; Zhu, Wen; Cui, Can; Li, Chunyan; Xie, Yadian; Luo, Yingchun; Zhao, Yun; Fu, Gang</t>
  </si>
  <si>
    <t>The fabrication of potassium ion modification on Cu2O(111) for enhanced propylene oxide selectivity: Insights from density functional theory</t>
  </si>
  <si>
    <t>JOURNAL OF CATALYSIS</t>
  </si>
  <si>
    <t>zhou, lingyun/AEL-8667-2022; Li, Chunyan/HJI-6957-2023</t>
  </si>
  <si>
    <t>0021-9517</t>
  </si>
  <si>
    <t>1090-2694</t>
  </si>
  <si>
    <t>10.1016/j.jcat.2024.115674</t>
  </si>
  <si>
    <t>WOS:001284366800001</t>
  </si>
  <si>
    <t>Zhang, JW; Cui, BY; Wu, XG; Fu, HB; Chen, YH</t>
  </si>
  <si>
    <t>Zhang, Jia-Wei; Cui, Bo-Yan; Wu, Xing-Gang; Fu, Hai-Bing; Chen, Ya-Hui</t>
  </si>
  <si>
    <t>Quasi-two-body decays B → Pf 0 (500)→ Pπ+π- in the perturbative QCD approach</t>
  </si>
  <si>
    <t>AUG 23</t>
  </si>
  <si>
    <t>10.1103/PhysRevD.110.036015</t>
  </si>
  <si>
    <t>WOS:001301075900005</t>
  </si>
  <si>
    <t>Yang, SJ; Peng, CW; Liu, J; Yu, H; Xu, ZY; Xie, Y; Zhou, J</t>
  </si>
  <si>
    <t>Yang, Shengjiang; Peng, Chunwang; Liu, Jie; Yu, Hai; Xu, Zhiyong; Xie, Yun; Zhou, Jian</t>
  </si>
  <si>
    <t>Adsorption of cytochrome c on different self-assembled monolayers: The role of surface chemistry and charge density</t>
  </si>
  <si>
    <t>BIOINTERPHASES</t>
  </si>
  <si>
    <t>Zhou, Jian/E-4504-2011</t>
  </si>
  <si>
    <t>Zhou, Jian/0000-0002-3033-7785; Xu, Zhiyong/0000-0002-6193-7257</t>
  </si>
  <si>
    <t>1934-8630</t>
  </si>
  <si>
    <t>1559-4106</t>
  </si>
  <si>
    <t>10.1116/6.0003986</t>
  </si>
  <si>
    <t>WOS:001335766500002</t>
  </si>
  <si>
    <t>Su, Y; Wu, ZR; Gao, WJ; Wang, CJ; Zhao, QF; Wang, D; Li, J</t>
  </si>
  <si>
    <t>Su, Yuan; Wu, Zhirui; Gao, Weijun; Wang, Chanjuan; Zhao, Qinfeng; Wang, Dan; Li, Jie</t>
  </si>
  <si>
    <t>Summer outdoor thermal comfort evaluation of urban open spaces in arid-hot climates</t>
  </si>
  <si>
    <t>ENERGY AND BUILDINGS</t>
  </si>
  <si>
    <t>Gao, Weijun/AAH-5061-2020; Zhao, Qinfeng/KHU-1319-2024; Wang, Shiyao/JLL-7826-2023</t>
  </si>
  <si>
    <t>0378-7788</t>
  </si>
  <si>
    <t>1872-6178</t>
  </si>
  <si>
    <t>10.1016/j.enbuild.2024.114679</t>
  </si>
  <si>
    <t>WOS:001301173100001</t>
  </si>
  <si>
    <t>Liu, S; Qin, SH; Zhang, DH; Shi, YQ; Huang, F; Song, PA</t>
  </si>
  <si>
    <t>Liu, Shan; Qin, Shuhao; Zhang, Daohai; Shi, Yongqian; Huang, Fang; Song, Pingan</t>
  </si>
  <si>
    <t>Construction and application of flexible electromagnetic interference shielding films with multifunctionality</t>
  </si>
  <si>
    <t>COMPOSITES COMMUNICATIONS</t>
  </si>
  <si>
    <t>Shi, Yongqian/P-2454-2019</t>
  </si>
  <si>
    <t>2452-2139</t>
  </si>
  <si>
    <t>10.1016/j.coco.2024.102011</t>
  </si>
  <si>
    <t>WOS:001279648200001</t>
  </si>
  <si>
    <t>Liu, LJ; Li, H; Chen, CY; Li, TT; Deng, B; Liang, Z; Liu, J</t>
  </si>
  <si>
    <t>Liu, Lin-Jie; Li, Hong; Chen, Chun-Yuan; Li, Ting-Ting; Deng, Biao; Liang, Zhu; Liu, Jia</t>
  </si>
  <si>
    <t>Efficacy Evaluation of Adjuvant Therapeutic Drugs Against Early and Middle Stage Non-Small Cell Lung Cancer Organoids</t>
  </si>
  <si>
    <t>ADVANCED THERAPEUTICS</t>
  </si>
  <si>
    <t>Chen, Chun-Yuan/T-1367-2017; Deng, Biao/LKO-4032-2024</t>
  </si>
  <si>
    <t>2366-3987</t>
  </si>
  <si>
    <t>10.1002/adtp.202400163</t>
  </si>
  <si>
    <t>WOS:001270547100001</t>
  </si>
  <si>
    <t>Lou, HY; Chen, MJ; Yi, P; Jin, J; Zeng, YR; Gu, W; Hu, ZX; Yang, J; Hao, XJ; Yuan, CM</t>
  </si>
  <si>
    <t>Lou, Hua-Yong; Chen, Mei-Jun; Yi, Ping; Jin, Jun; Zeng, Yan-Rong; Gu, Wei; Hu, Zhan-Xing; Yang, Jue; Hao, Xiao-Jiang; Yuan, Chun-Mao</t>
  </si>
  <si>
    <t>Hyperkouytones A-O, New Polyprenylated Acylphloroglucinols from Hypericum kouytchense with Multidrug Resistance Reversal Activity</t>
  </si>
  <si>
    <t>CHINESE JOURNAL OF CHEMISTRY</t>
  </si>
  <si>
    <t>1001-604X</t>
  </si>
  <si>
    <t>1614-7065</t>
  </si>
  <si>
    <t>10.1002/cjoc.202400739</t>
  </si>
  <si>
    <t>WOS:001303997900001</t>
  </si>
  <si>
    <t>Tan, F; Zhang, HB; Xia, KH; Jing, B; Li, XH; Tong, SR; Ge, MF</t>
  </si>
  <si>
    <t>Tan, Fang; Zhang, Hongbin; Xia, Kaihui; Jing, Bo; Li, Xiaohong; Tong, Shengrui; Ge, Maofa</t>
  </si>
  <si>
    <t>Hygroscopic behavior and aerosol chemistry of atmospheric particles containing organic acids and inorganic salts</t>
  </si>
  <si>
    <t>NPJ CLIMATE AND ATMOSPHERIC SCIENCE</t>
  </si>
  <si>
    <t>Jing, Bo/R-4759-2016; ge, mao fa/Q-4232-2018</t>
  </si>
  <si>
    <t>ge, mao fa/0000-0002-1771-9359; tong, sheng rui/0000-0003-2432-5830</t>
  </si>
  <si>
    <t>2397-3722</t>
  </si>
  <si>
    <t>AUG 30</t>
  </si>
  <si>
    <t>10.1038/s41612-024-00752-9</t>
  </si>
  <si>
    <t>WOS:001302446600002</t>
  </si>
  <si>
    <t>Xu, LJ; Luo, K; Zhan, GH; Feng, XY; Yang, H; Liu, Y; Liu, JT; Xu, QZ; Yin, HX; Wu, ZH</t>
  </si>
  <si>
    <t>Xu, Lijun; Luo, Kun; Zhan, Guohui; Feng, Xiaoyue; Yang, Hong; Liu, Yan; Liu, Jiangtao; Xu, Qinzhi; Yin, Huaxiang; Wu, Zhenhua</t>
  </si>
  <si>
    <t>Realization of Steep-Slope Transistor Using 1-D Gate-All-Around Carbon Nanotubes With Broken-Gap Source Structure</t>
  </si>
  <si>
    <t>IEEE TRANSACTIONS ON ELECTRON DEVICES</t>
  </si>
  <si>
    <t>Xu, Qinzhi/AAG-8308-2021; 许, 丽君/P-1364-2017; Wu, Zhenhua/W-4539-2019; Feng, Xiaoyue/KDO-2297-2024; Liu, Jiangtao/Q-1475-2016</t>
  </si>
  <si>
    <t>zhan, guohui/0000-0002-1768-1776; Liu, Jiangtao/0000-0001-5134-3079; Xu, Lijun/0009-0009-7424-5151; Yin, Huaxiang/0000-0001-8066-6002</t>
  </si>
  <si>
    <t>0018-9383</t>
  </si>
  <si>
    <t>1557-9646</t>
  </si>
  <si>
    <t>10.1109/TED.2024.3433314</t>
  </si>
  <si>
    <t>WOS:001318507800001</t>
  </si>
  <si>
    <t>Luo, YJ; Gao, ZL; Guo, HL; Duan, KY; Lan, TY; Tao, BH; Shen, XC; Guo, QQ</t>
  </si>
  <si>
    <t>Luo, Yongjun; Gao, Zhenglan; Guo, Honglei; Duan, Kunyuan; Lan, Tianyu; Tao, Buhui; Shen, Xiangchun; Guo, Qianqian</t>
  </si>
  <si>
    <t>Multifunctional Photothermal Nanorods for Targeted Treatment of Drug-Resistant Bacteria-Induced Wound Healing</t>
  </si>
  <si>
    <t>ACS APPLIED MATERIALS &amp; INTERFACES</t>
  </si>
  <si>
    <t>Guo, Honglei/N-7388-2017</t>
  </si>
  <si>
    <t>Guo, Qianqian/0000-0001-8373-3530</t>
  </si>
  <si>
    <t>1944-8244</t>
  </si>
  <si>
    <t>1944-8252</t>
  </si>
  <si>
    <t>SEP 17</t>
  </si>
  <si>
    <t>10.1021/acsami.4c10198</t>
  </si>
  <si>
    <t>WOS:001314985500001</t>
  </si>
  <si>
    <t>Qin, WJ; Chen, DY; Wang, YQ; Liu, ZY; Zhou, BH; Bu, XZ; Wen, GS</t>
  </si>
  <si>
    <t>Qin, Wenjing; Chen, Daoyuan; Wang, Youqiao; Liu, Ziyi; Zhou, Binhua; Bu, Xianzhang; Wen, Gesi</t>
  </si>
  <si>
    <t>Targeting the hydrophobic region of pyroglutamate-modified amyloid-β by tyrocidine A prevents its nucleation-aggregation process and its catalytic effect on the Aβs aggregation</t>
  </si>
  <si>
    <t>JOURNAL OF BIOCHEMICAL AND MOLECULAR TOXICOLOGY</t>
  </si>
  <si>
    <t>Ziyi, Liu/IZE-3373-2023; Bu, Xianzhang/E-9180-2012</t>
  </si>
  <si>
    <t>1095-6670</t>
  </si>
  <si>
    <t>1099-0461</t>
  </si>
  <si>
    <t>e23800</t>
  </si>
  <si>
    <t>10.1002/jbt.23800</t>
  </si>
  <si>
    <t>WOS:001289045400001</t>
  </si>
  <si>
    <t>Cai, HM; Qi, F; Li, JY; Hu, Y; Hu, B; Zhang, Y; Cheung, YM</t>
  </si>
  <si>
    <t>Cai, Hongmin; Qi, Fei; Li, Junyu; Hu, Yu; Hu, Bin; Zhang, Yue; Cheung, Yiu-Ming</t>
  </si>
  <si>
    <t>Uniform Tensor Clustering by Jointly Exploring Sample Affinities of Various Orders</t>
  </si>
  <si>
    <t>IEEE TRANSACTIONS ON NEURAL NETWORKS AND LEARNING SYSTEMS</t>
  </si>
  <si>
    <t>Hu, Bin/ACD-0145-2022; Cheung, Yiu-ming/E-2050-2015</t>
  </si>
  <si>
    <t>Cai, Hongmin/0000-0002-2747-7234; Li, Junyu/0000-0002-2472-8958; Hu, Bin/0000-0003-3514-5413; Cheung, Yiu-ming/0000-0001-7629-4648</t>
  </si>
  <si>
    <t>2162-237X</t>
  </si>
  <si>
    <t>2162-2388</t>
  </si>
  <si>
    <t>2024 AUG 14</t>
  </si>
  <si>
    <t>10.1109/TNNLS.2024.3439545</t>
  </si>
  <si>
    <t>WOS:001292757400001</t>
  </si>
  <si>
    <t>Tian, XK; Liu, ML; Li, ZT; Gao, XY; Yang, RX; Ni, MF; Xu, YJ; Wang, Y; Ye, C; Yuan, DN; Li, SY</t>
  </si>
  <si>
    <t>Tian, Xiaokang; Liu, Menglin; Li, Zhengtong; Gao, Xinyu; Yang, Ruoxi; Ni, Maofei; Xu, Y. Jun; Wang, Yang; Ye, Chen; Yuan, Danni; Li, Siyue</t>
  </si>
  <si>
    <t>Eutrophication constrains driving forces of dissolved organic carbon biodegradation in metropolitan lake systems</t>
  </si>
  <si>
    <t>Yang, Ruoxi/P-1746-2019; LI, SIYUE/KTI-6779-2024; li, zhengtong/ABB-1981-2020; Li, Siyue/E-8297-2012</t>
  </si>
  <si>
    <t>Li, Siyue/0000-0002-3097-6819</t>
  </si>
  <si>
    <t>NOV 25</t>
  </si>
  <si>
    <t>10.1016/j.scitotenv.2024.176177</t>
  </si>
  <si>
    <t>WOS:001316371300001</t>
  </si>
  <si>
    <t>Dai, ZH; Liao, P; Wang, DJ; Lin, S; Li, HP; Bao, ZA; Hou, KJ; Chen, LM; Lan, TG; Cui, C</t>
  </si>
  <si>
    <t>Dai, Zhi-hui; Liao, Peng; Wang, Deng-jun; Lin, Sen; Li, He-ping; Bao, Zhi-an; Hou, Ke-jun; Chen, Lie-meng; Lan, Ting-guang; Cui, Can</t>
  </si>
  <si>
    <t>A synthesized sphalerite standard for in situ analysis of sulfur isotopes and trace elements by LA-MC-ICP-MS and LA-ICP-MS</t>
  </si>
  <si>
    <t>Liao, Peng/N-7270-2017; Wang, Dengjun/AAP-4679-2021</t>
  </si>
  <si>
    <t>Bao, zhian/0000-0002-0637-7170</t>
  </si>
  <si>
    <t>10.1039/d4ja00151f</t>
  </si>
  <si>
    <t>WOS:001272506300001</t>
  </si>
  <si>
    <t>Chen, R; Luo, JL; Yang, AQ; Xie, ZY; Elnaggar, AY; Liu, BS; El-Bahy, SM; Guo, ZH</t>
  </si>
  <si>
    <t>Chen, Rui; Luo, Jiaolian; Yang, Anqi; Xie, Zhenyu; Elnaggar, Ashraf Y.; Liu, Baosheng; El-Bahy, Salah M.; Guo, Zhanhu</t>
  </si>
  <si>
    <t>Electronic structure and delithiation mechanism of vanadium and nickel doped Li2MnPO4F cathode material for lithium-ion batteries</t>
  </si>
  <si>
    <t>JOURNAL OF MATERIALS SCIENCE-MATERIALS IN ELECTRONICS</t>
  </si>
  <si>
    <t>liu, baosheng/ADT-9340-2022; El-Bahy, Salah/HKF-3899-2023; /L-2164-2015</t>
  </si>
  <si>
    <t>/0000-0003-0134-0210</t>
  </si>
  <si>
    <t>0957-4522</t>
  </si>
  <si>
    <t>1573-482X</t>
  </si>
  <si>
    <t>10.1007/s10854-024-13069-3</t>
  </si>
  <si>
    <t>WOS:001263129300001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</si>
</sst>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1"/>
      <color theme="1"/>
      <name val="Arial Unicode MS"/>
      <charset val="134"/>
    </font>
    <font>
      <sz val="10"/>
      <color theme="1"/>
      <name val="Arial Unicode MS"/>
      <charset val="134"/>
    </font>
    <font>
      <b/>
      <sz val="12"/>
      <color theme="1"/>
      <name val="等线"/>
      <charset val="134"/>
      <scheme val="minor"/>
    </font>
    <font>
      <b/>
      <sz val="12"/>
      <color rgb="FF000000"/>
      <name val="Arial Unicode MS"/>
      <charset val="134"/>
    </font>
    <font>
      <sz val="10"/>
      <color rgb="FF000000"/>
      <name val="Arial Unicode MS"/>
      <charset val="134"/>
    </font>
    <font>
      <sz val="11"/>
      <color theme="1"/>
      <name val="宋体"/>
      <charset val="134"/>
    </font>
    <font>
      <b/>
      <sz val="22"/>
      <color theme="1"/>
      <name val="仿宋_GB2312"/>
      <charset val="134"/>
    </font>
    <font>
      <b/>
      <sz val="14"/>
      <color theme="1"/>
      <name val="仿宋_GB2312"/>
      <charset val="134"/>
    </font>
    <font>
      <sz val="14"/>
      <name val="仿宋_GB2312"/>
      <charset val="134"/>
    </font>
    <font>
      <b/>
      <sz val="12"/>
      <color theme="1"/>
      <name val="仿宋_GB2312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23" fillId="5" borderId="6" applyNumberFormat="0" applyAlignment="0" applyProtection="0">
      <alignment vertical="center"/>
    </xf>
    <xf numFmtId="0" fontId="24" fillId="5" borderId="5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0" borderId="0" xfId="0" applyFont="1">
      <alignment vertical="center"/>
    </xf>
    <xf numFmtId="0" fontId="2" fillId="2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/>
    <xf numFmtId="0" fontId="3" fillId="0" borderId="0" xfId="0" applyFont="1" applyFill="1" applyBorder="1" applyAlignment="1"/>
    <xf numFmtId="0" fontId="1" fillId="2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ont="1" applyFill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0" fontId="6" fillId="2" borderId="0" xfId="0" applyFont="1" applyFill="1">
      <alignment vertical="center"/>
    </xf>
    <xf numFmtId="49" fontId="7" fillId="2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tabSelected="1" zoomScale="120" zoomScaleNormal="120" workbookViewId="0">
      <selection activeCell="A6" sqref="A6:B6"/>
    </sheetView>
  </sheetViews>
  <sheetFormatPr defaultColWidth="9" defaultRowHeight="14" outlineLevelRow="5" outlineLevelCol="1"/>
  <cols>
    <col min="1" max="1" width="44.1083333333333" customWidth="1"/>
    <col min="2" max="2" width="75.5583333333333" customWidth="1"/>
  </cols>
  <sheetData>
    <row r="1" ht="27.5" spans="1:2">
      <c r="A1" s="16" t="s">
        <v>0</v>
      </c>
      <c r="B1" s="16"/>
    </row>
    <row r="2" ht="25.05" customHeight="1" spans="1:2">
      <c r="A2" s="17" t="s">
        <v>1</v>
      </c>
      <c r="B2" s="17" t="s">
        <v>2</v>
      </c>
    </row>
    <row r="3" ht="25.05" customHeight="1" spans="1:2">
      <c r="A3" s="18" t="s">
        <v>3</v>
      </c>
      <c r="B3" s="18">
        <v>27</v>
      </c>
    </row>
    <row r="4" ht="25.05" customHeight="1" spans="1:2">
      <c r="A4" s="18" t="s">
        <v>4</v>
      </c>
      <c r="B4" s="18">
        <v>15</v>
      </c>
    </row>
    <row r="5" ht="25.05" customHeight="1" spans="1:2">
      <c r="A5" s="18" t="s">
        <v>5</v>
      </c>
      <c r="B5" s="18">
        <v>91</v>
      </c>
    </row>
    <row r="6" ht="103" customHeight="1" spans="1:2">
      <c r="A6" s="19" t="s">
        <v>6</v>
      </c>
      <c r="B6" s="19"/>
    </row>
  </sheetData>
  <mergeCells count="2">
    <mergeCell ref="A1:B1"/>
    <mergeCell ref="A6:B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opLeftCell="C23" workbookViewId="0">
      <selection activeCell="E2" sqref="E2:E28"/>
    </sheetView>
  </sheetViews>
  <sheetFormatPr defaultColWidth="8.89166666666667" defaultRowHeight="14"/>
  <cols>
    <col min="1" max="1" width="98.8916666666667" customWidth="1"/>
    <col min="2" max="2" width="80.4416666666667" customWidth="1"/>
    <col min="3" max="3" width="63.4416666666667" customWidth="1"/>
    <col min="4" max="4" width="59.3333333333333" customWidth="1"/>
    <col min="5" max="5" width="48.1083333333333" customWidth="1"/>
    <col min="6" max="6" width="38.225" customWidth="1"/>
    <col min="7" max="7" width="58.8916666666667" customWidth="1"/>
    <col min="8" max="8" width="37.3333333333333" customWidth="1"/>
    <col min="9" max="9" width="31.8916666666667" customWidth="1"/>
    <col min="10" max="10" width="61.775" customWidth="1"/>
    <col min="11" max="11" width="95.6666666666667" customWidth="1"/>
  </cols>
  <sheetData>
    <row r="1" s="12" customFormat="1" ht="18" spans="1:11">
      <c r="A1" s="13" t="s">
        <v>7</v>
      </c>
      <c r="B1" s="13" t="s">
        <v>8</v>
      </c>
      <c r="C1" s="13" t="s">
        <v>9</v>
      </c>
      <c r="D1" s="13" t="s">
        <v>10</v>
      </c>
      <c r="E1" s="13" t="s">
        <v>11</v>
      </c>
      <c r="F1" s="13" t="s">
        <v>12</v>
      </c>
      <c r="G1" s="13" t="s">
        <v>13</v>
      </c>
      <c r="H1" s="13" t="s">
        <v>14</v>
      </c>
      <c r="I1" s="13" t="s">
        <v>15</v>
      </c>
      <c r="J1" s="13" t="s">
        <v>16</v>
      </c>
      <c r="K1" s="13" t="s">
        <v>17</v>
      </c>
    </row>
    <row r="2" s="7" customFormat="1" ht="42" spans="1:11">
      <c r="A2" s="10" t="s">
        <v>18</v>
      </c>
      <c r="B2" s="10" t="s">
        <v>19</v>
      </c>
      <c r="C2" s="10" t="s">
        <v>20</v>
      </c>
      <c r="D2" s="10" t="s">
        <v>21</v>
      </c>
      <c r="E2" s="10" t="s">
        <v>22</v>
      </c>
      <c r="F2" s="10" t="s">
        <v>23</v>
      </c>
      <c r="G2" s="10" t="s">
        <v>24</v>
      </c>
      <c r="H2" s="10" t="s">
        <v>25</v>
      </c>
      <c r="I2" s="10" t="s">
        <v>26</v>
      </c>
      <c r="J2" s="10" t="s">
        <v>27</v>
      </c>
      <c r="K2" s="10" t="s">
        <v>28</v>
      </c>
    </row>
    <row r="3" s="7" customFormat="1" ht="56" spans="1:11">
      <c r="A3" s="10" t="s">
        <v>29</v>
      </c>
      <c r="B3" s="10" t="s">
        <v>30</v>
      </c>
      <c r="C3" s="10" t="s">
        <v>31</v>
      </c>
      <c r="D3" s="10" t="s">
        <v>21</v>
      </c>
      <c r="E3" s="10" t="s">
        <v>32</v>
      </c>
      <c r="F3" s="10" t="s">
        <v>33</v>
      </c>
      <c r="G3" s="10" t="s">
        <v>34</v>
      </c>
      <c r="H3" s="10" t="s">
        <v>25</v>
      </c>
      <c r="I3" s="10" t="s">
        <v>26</v>
      </c>
      <c r="J3" s="10" t="s">
        <v>35</v>
      </c>
      <c r="K3" s="10" t="s">
        <v>36</v>
      </c>
    </row>
    <row r="4" s="7" customFormat="1" ht="28" spans="1:11">
      <c r="A4" s="10" t="s">
        <v>37</v>
      </c>
      <c r="B4" s="10" t="s">
        <v>38</v>
      </c>
      <c r="C4" s="10" t="s">
        <v>39</v>
      </c>
      <c r="D4" s="10" t="s">
        <v>40</v>
      </c>
      <c r="E4" s="10" t="s">
        <v>41</v>
      </c>
      <c r="F4" s="10" t="s">
        <v>42</v>
      </c>
      <c r="G4" s="10" t="s">
        <v>43</v>
      </c>
      <c r="H4" s="10" t="s">
        <v>25</v>
      </c>
      <c r="I4" s="10" t="s">
        <v>44</v>
      </c>
      <c r="J4" s="10" t="s">
        <v>45</v>
      </c>
      <c r="K4" s="10" t="s">
        <v>46</v>
      </c>
    </row>
    <row r="5" s="7" customFormat="1" ht="28" spans="1:11">
      <c r="A5" s="10" t="s">
        <v>47</v>
      </c>
      <c r="B5" s="10" t="s">
        <v>48</v>
      </c>
      <c r="C5" s="10" t="s">
        <v>49</v>
      </c>
      <c r="D5" s="10" t="s">
        <v>50</v>
      </c>
      <c r="E5" s="10" t="s">
        <v>51</v>
      </c>
      <c r="F5" s="10" t="s">
        <v>52</v>
      </c>
      <c r="G5" s="10" t="s">
        <v>53</v>
      </c>
      <c r="H5" s="10" t="s">
        <v>25</v>
      </c>
      <c r="I5" s="10" t="s">
        <v>54</v>
      </c>
      <c r="J5" s="10" t="s">
        <v>55</v>
      </c>
      <c r="K5" s="10" t="s">
        <v>56</v>
      </c>
    </row>
    <row r="6" s="7" customFormat="1" spans="1:11">
      <c r="A6" s="10" t="s">
        <v>57</v>
      </c>
      <c r="B6" s="10" t="s">
        <v>58</v>
      </c>
      <c r="C6" s="10" t="s">
        <v>59</v>
      </c>
      <c r="D6" s="10" t="s">
        <v>60</v>
      </c>
      <c r="E6" s="10" t="s">
        <v>61</v>
      </c>
      <c r="F6" s="10" t="s">
        <v>62</v>
      </c>
      <c r="G6" s="10" t="s">
        <v>63</v>
      </c>
      <c r="H6" s="10" t="s">
        <v>25</v>
      </c>
      <c r="I6" s="10" t="s">
        <v>64</v>
      </c>
      <c r="J6" s="10" t="s">
        <v>65</v>
      </c>
      <c r="K6" s="10" t="s">
        <v>66</v>
      </c>
    </row>
    <row r="7" s="7" customFormat="1" ht="42" spans="1:11">
      <c r="A7" s="10" t="s">
        <v>67</v>
      </c>
      <c r="B7" s="10" t="s">
        <v>68</v>
      </c>
      <c r="C7" s="10" t="s">
        <v>59</v>
      </c>
      <c r="D7" s="10" t="s">
        <v>60</v>
      </c>
      <c r="E7" s="10" t="s">
        <v>61</v>
      </c>
      <c r="F7" s="10" t="s">
        <v>69</v>
      </c>
      <c r="G7" s="10" t="s">
        <v>70</v>
      </c>
      <c r="H7" s="10" t="s">
        <v>25</v>
      </c>
      <c r="I7" s="10" t="s">
        <v>64</v>
      </c>
      <c r="J7" s="10" t="s">
        <v>65</v>
      </c>
      <c r="K7" s="10" t="s">
        <v>71</v>
      </c>
    </row>
    <row r="8" s="7" customFormat="1" ht="42" spans="1:11">
      <c r="A8" s="10" t="s">
        <v>72</v>
      </c>
      <c r="B8" s="10" t="s">
        <v>73</v>
      </c>
      <c r="C8" s="10" t="s">
        <v>74</v>
      </c>
      <c r="D8" s="10" t="s">
        <v>75</v>
      </c>
      <c r="E8" s="10" t="s">
        <v>76</v>
      </c>
      <c r="F8" s="10" t="s">
        <v>77</v>
      </c>
      <c r="G8" s="10" t="s">
        <v>78</v>
      </c>
      <c r="H8" s="10" t="s">
        <v>25</v>
      </c>
      <c r="I8" s="11"/>
      <c r="J8" s="10" t="s">
        <v>45</v>
      </c>
      <c r="K8" s="11"/>
    </row>
    <row r="9" s="7" customFormat="1" spans="1:11">
      <c r="A9" s="10" t="s">
        <v>79</v>
      </c>
      <c r="B9" s="10" t="s">
        <v>80</v>
      </c>
      <c r="C9" s="10" t="s">
        <v>81</v>
      </c>
      <c r="D9" s="10" t="s">
        <v>82</v>
      </c>
      <c r="E9" s="10" t="s">
        <v>76</v>
      </c>
      <c r="F9" s="10" t="s">
        <v>83</v>
      </c>
      <c r="G9" s="11"/>
      <c r="H9" s="10" t="s">
        <v>25</v>
      </c>
      <c r="I9" s="10" t="s">
        <v>84</v>
      </c>
      <c r="J9" s="10" t="s">
        <v>45</v>
      </c>
      <c r="K9" s="10" t="s">
        <v>85</v>
      </c>
    </row>
    <row r="10" s="7" customFormat="1" ht="28" spans="1:11">
      <c r="A10" s="10" t="s">
        <v>86</v>
      </c>
      <c r="B10" s="10" t="s">
        <v>87</v>
      </c>
      <c r="C10" s="10" t="s">
        <v>88</v>
      </c>
      <c r="D10" s="10" t="s">
        <v>89</v>
      </c>
      <c r="E10" s="10" t="s">
        <v>90</v>
      </c>
      <c r="F10" s="10" t="s">
        <v>91</v>
      </c>
      <c r="G10" s="10" t="s">
        <v>92</v>
      </c>
      <c r="H10" s="10" t="s">
        <v>25</v>
      </c>
      <c r="I10" s="11"/>
      <c r="J10" s="10" t="s">
        <v>45</v>
      </c>
      <c r="K10" s="10" t="s">
        <v>93</v>
      </c>
    </row>
    <row r="11" s="7" customFormat="1" ht="42" spans="1:11">
      <c r="A11" s="10" t="s">
        <v>94</v>
      </c>
      <c r="B11" s="10" t="s">
        <v>95</v>
      </c>
      <c r="C11" s="10" t="s">
        <v>59</v>
      </c>
      <c r="D11" s="10" t="s">
        <v>96</v>
      </c>
      <c r="E11" s="10" t="s">
        <v>97</v>
      </c>
      <c r="F11" s="10" t="s">
        <v>98</v>
      </c>
      <c r="G11" s="10" t="s">
        <v>99</v>
      </c>
      <c r="H11" s="10" t="s">
        <v>25</v>
      </c>
      <c r="I11" s="10" t="s">
        <v>100</v>
      </c>
      <c r="J11" s="10" t="s">
        <v>101</v>
      </c>
      <c r="K11" s="10" t="s">
        <v>102</v>
      </c>
    </row>
    <row r="12" s="7" customFormat="1" ht="42" spans="1:11">
      <c r="A12" s="10" t="s">
        <v>103</v>
      </c>
      <c r="B12" s="10" t="s">
        <v>104</v>
      </c>
      <c r="C12" s="10" t="s">
        <v>105</v>
      </c>
      <c r="D12" s="10" t="s">
        <v>106</v>
      </c>
      <c r="E12" s="10" t="s">
        <v>107</v>
      </c>
      <c r="F12" s="10" t="s">
        <v>108</v>
      </c>
      <c r="G12" s="10" t="s">
        <v>109</v>
      </c>
      <c r="H12" s="10" t="s">
        <v>25</v>
      </c>
      <c r="I12" s="11"/>
      <c r="J12" s="10" t="s">
        <v>65</v>
      </c>
      <c r="K12" s="11"/>
    </row>
    <row r="13" s="7" customFormat="1" ht="28" spans="1:11">
      <c r="A13" s="10" t="s">
        <v>110</v>
      </c>
      <c r="B13" s="10" t="s">
        <v>111</v>
      </c>
      <c r="C13" s="10" t="s">
        <v>112</v>
      </c>
      <c r="D13" s="10" t="s">
        <v>113</v>
      </c>
      <c r="E13" s="10" t="s">
        <v>114</v>
      </c>
      <c r="F13" s="10" t="s">
        <v>115</v>
      </c>
      <c r="G13" s="10" t="s">
        <v>116</v>
      </c>
      <c r="H13" s="10" t="s">
        <v>25</v>
      </c>
      <c r="I13" s="10" t="s">
        <v>100</v>
      </c>
      <c r="J13" s="10" t="s">
        <v>65</v>
      </c>
      <c r="K13" s="10" t="s">
        <v>117</v>
      </c>
    </row>
    <row r="14" s="7" customFormat="1" spans="1:11">
      <c r="A14" s="10" t="s">
        <v>118</v>
      </c>
      <c r="B14" s="10" t="s">
        <v>119</v>
      </c>
      <c r="C14" s="10" t="s">
        <v>120</v>
      </c>
      <c r="D14" s="10" t="s">
        <v>121</v>
      </c>
      <c r="E14" s="10" t="s">
        <v>114</v>
      </c>
      <c r="F14" s="10" t="s">
        <v>122</v>
      </c>
      <c r="G14" s="11"/>
      <c r="H14" s="10" t="s">
        <v>25</v>
      </c>
      <c r="I14" s="10" t="s">
        <v>123</v>
      </c>
      <c r="J14" s="10" t="s">
        <v>65</v>
      </c>
      <c r="K14" s="10" t="s">
        <v>124</v>
      </c>
    </row>
    <row r="15" s="7" customFormat="1" ht="28" spans="1:11">
      <c r="A15" s="10" t="s">
        <v>125</v>
      </c>
      <c r="B15" s="10" t="s">
        <v>126</v>
      </c>
      <c r="C15" s="10" t="s">
        <v>127</v>
      </c>
      <c r="D15" s="10" t="s">
        <v>128</v>
      </c>
      <c r="E15" s="10" t="s">
        <v>129</v>
      </c>
      <c r="F15" s="10" t="s">
        <v>130</v>
      </c>
      <c r="G15" s="10" t="s">
        <v>131</v>
      </c>
      <c r="H15" s="10" t="s">
        <v>25</v>
      </c>
      <c r="I15" s="11"/>
      <c r="J15" s="10" t="s">
        <v>132</v>
      </c>
      <c r="K15" s="10" t="s">
        <v>133</v>
      </c>
    </row>
    <row r="16" s="7" customFormat="1" spans="1:11">
      <c r="A16" s="10" t="s">
        <v>134</v>
      </c>
      <c r="B16" s="10" t="s">
        <v>135</v>
      </c>
      <c r="C16" s="10" t="s">
        <v>136</v>
      </c>
      <c r="D16" s="10" t="s">
        <v>128</v>
      </c>
      <c r="E16" s="10" t="s">
        <v>129</v>
      </c>
      <c r="F16" s="10" t="s">
        <v>137</v>
      </c>
      <c r="G16" s="10" t="s">
        <v>138</v>
      </c>
      <c r="H16" s="10" t="s">
        <v>25</v>
      </c>
      <c r="I16" s="11"/>
      <c r="J16" s="10" t="s">
        <v>132</v>
      </c>
      <c r="K16" s="10" t="s">
        <v>139</v>
      </c>
    </row>
    <row r="17" s="7" customFormat="1" ht="56" spans="1:11">
      <c r="A17" s="10" t="s">
        <v>140</v>
      </c>
      <c r="B17" s="10" t="s">
        <v>141</v>
      </c>
      <c r="C17" s="10" t="s">
        <v>142</v>
      </c>
      <c r="D17" s="10" t="s">
        <v>143</v>
      </c>
      <c r="E17" s="10" t="s">
        <v>144</v>
      </c>
      <c r="F17" s="10" t="s">
        <v>145</v>
      </c>
      <c r="G17" s="10" t="s">
        <v>146</v>
      </c>
      <c r="H17" s="10" t="s">
        <v>25</v>
      </c>
      <c r="I17" s="10" t="s">
        <v>26</v>
      </c>
      <c r="J17" s="10" t="s">
        <v>132</v>
      </c>
      <c r="K17" s="10" t="s">
        <v>147</v>
      </c>
    </row>
    <row r="18" s="7" customFormat="1" ht="28" spans="1:11">
      <c r="A18" s="10" t="s">
        <v>148</v>
      </c>
      <c r="B18" s="10" t="s">
        <v>149</v>
      </c>
      <c r="C18" s="10" t="s">
        <v>39</v>
      </c>
      <c r="D18" s="10" t="s">
        <v>150</v>
      </c>
      <c r="E18" s="10" t="s">
        <v>151</v>
      </c>
      <c r="F18" s="10" t="s">
        <v>152</v>
      </c>
      <c r="G18" s="10" t="s">
        <v>153</v>
      </c>
      <c r="H18" s="10" t="s">
        <v>25</v>
      </c>
      <c r="I18" s="10" t="s">
        <v>100</v>
      </c>
      <c r="J18" s="10" t="s">
        <v>132</v>
      </c>
      <c r="K18" s="11"/>
    </row>
    <row r="19" s="7" customFormat="1" spans="1:11">
      <c r="A19" s="10" t="s">
        <v>154</v>
      </c>
      <c r="B19" s="10" t="s">
        <v>155</v>
      </c>
      <c r="C19" s="10" t="s">
        <v>156</v>
      </c>
      <c r="D19" s="10" t="s">
        <v>157</v>
      </c>
      <c r="E19" s="10" t="s">
        <v>151</v>
      </c>
      <c r="F19" s="10" t="s">
        <v>158</v>
      </c>
      <c r="G19" s="11"/>
      <c r="H19" s="10" t="s">
        <v>25</v>
      </c>
      <c r="I19" s="11"/>
      <c r="J19" s="10" t="s">
        <v>132</v>
      </c>
      <c r="K19" s="11"/>
    </row>
    <row r="20" s="7" customFormat="1" ht="56" spans="1:11">
      <c r="A20" s="10" t="s">
        <v>159</v>
      </c>
      <c r="B20" s="10" t="s">
        <v>160</v>
      </c>
      <c r="C20" s="10" t="s">
        <v>161</v>
      </c>
      <c r="D20" s="10" t="s">
        <v>162</v>
      </c>
      <c r="E20" s="10" t="s">
        <v>163</v>
      </c>
      <c r="F20" s="10" t="s">
        <v>164</v>
      </c>
      <c r="G20" s="10" t="s">
        <v>165</v>
      </c>
      <c r="H20" s="10" t="s">
        <v>25</v>
      </c>
      <c r="I20" s="10" t="s">
        <v>166</v>
      </c>
      <c r="J20" s="10" t="s">
        <v>55</v>
      </c>
      <c r="K20" s="10" t="s">
        <v>167</v>
      </c>
    </row>
    <row r="21" s="7" customFormat="1" ht="42" spans="1:11">
      <c r="A21" s="10" t="s">
        <v>168</v>
      </c>
      <c r="B21" s="10" t="s">
        <v>169</v>
      </c>
      <c r="C21" s="10" t="s">
        <v>170</v>
      </c>
      <c r="D21" s="10" t="s">
        <v>171</v>
      </c>
      <c r="E21" s="10" t="s">
        <v>172</v>
      </c>
      <c r="F21" s="10" t="s">
        <v>173</v>
      </c>
      <c r="G21" s="10" t="s">
        <v>174</v>
      </c>
      <c r="H21" s="10" t="s">
        <v>25</v>
      </c>
      <c r="I21" s="10" t="s">
        <v>175</v>
      </c>
      <c r="J21" s="10" t="s">
        <v>55</v>
      </c>
      <c r="K21" s="10" t="s">
        <v>176</v>
      </c>
    </row>
    <row r="22" s="7" customFormat="1" ht="28" spans="1:11">
      <c r="A22" s="10" t="s">
        <v>177</v>
      </c>
      <c r="B22" s="10" t="s">
        <v>178</v>
      </c>
      <c r="C22" s="10" t="s">
        <v>179</v>
      </c>
      <c r="D22" s="10" t="s">
        <v>180</v>
      </c>
      <c r="E22" s="10" t="s">
        <v>181</v>
      </c>
      <c r="F22" s="10" t="s">
        <v>182</v>
      </c>
      <c r="G22" s="10" t="s">
        <v>183</v>
      </c>
      <c r="H22" s="10" t="s">
        <v>25</v>
      </c>
      <c r="I22" s="11"/>
      <c r="J22" s="10" t="s">
        <v>55</v>
      </c>
      <c r="K22" s="10" t="s">
        <v>184</v>
      </c>
    </row>
    <row r="23" s="7" customFormat="1" spans="1:11">
      <c r="A23" s="10" t="s">
        <v>185</v>
      </c>
      <c r="B23" s="10" t="s">
        <v>186</v>
      </c>
      <c r="C23" s="10" t="s">
        <v>187</v>
      </c>
      <c r="D23" s="10" t="s">
        <v>188</v>
      </c>
      <c r="E23" s="10" t="s">
        <v>189</v>
      </c>
      <c r="F23" s="10" t="s">
        <v>190</v>
      </c>
      <c r="G23" s="11"/>
      <c r="H23" s="10" t="s">
        <v>25</v>
      </c>
      <c r="I23" s="11"/>
      <c r="J23" s="10" t="s">
        <v>191</v>
      </c>
      <c r="K23" s="10" t="s">
        <v>192</v>
      </c>
    </row>
    <row r="24" s="7" customFormat="1" spans="1:11">
      <c r="A24" s="10" t="s">
        <v>193</v>
      </c>
      <c r="B24" s="10" t="s">
        <v>194</v>
      </c>
      <c r="C24" s="10" t="s">
        <v>195</v>
      </c>
      <c r="D24" s="10" t="s">
        <v>196</v>
      </c>
      <c r="E24" s="10" t="s">
        <v>197</v>
      </c>
      <c r="F24" s="10" t="s">
        <v>198</v>
      </c>
      <c r="G24" s="10" t="s">
        <v>199</v>
      </c>
      <c r="H24" s="10" t="s">
        <v>25</v>
      </c>
      <c r="I24" s="10" t="s">
        <v>200</v>
      </c>
      <c r="J24" s="10" t="s">
        <v>201</v>
      </c>
      <c r="K24" s="11"/>
    </row>
    <row r="25" s="7" customFormat="1" ht="70" spans="1:11">
      <c r="A25" s="10" t="s">
        <v>202</v>
      </c>
      <c r="B25" s="10" t="s">
        <v>203</v>
      </c>
      <c r="C25" s="10" t="s">
        <v>204</v>
      </c>
      <c r="D25" s="10" t="s">
        <v>205</v>
      </c>
      <c r="E25" s="10" t="s">
        <v>197</v>
      </c>
      <c r="F25" s="10" t="s">
        <v>206</v>
      </c>
      <c r="G25" s="10" t="s">
        <v>207</v>
      </c>
      <c r="H25" s="10" t="s">
        <v>25</v>
      </c>
      <c r="I25" s="10" t="s">
        <v>64</v>
      </c>
      <c r="J25" s="10" t="s">
        <v>201</v>
      </c>
      <c r="K25" s="10" t="s">
        <v>208</v>
      </c>
    </row>
    <row r="26" s="7" customFormat="1" ht="42" spans="1:11">
      <c r="A26" s="10" t="s">
        <v>209</v>
      </c>
      <c r="B26" s="10" t="s">
        <v>210</v>
      </c>
      <c r="C26" s="10" t="s">
        <v>211</v>
      </c>
      <c r="D26" s="10" t="s">
        <v>212</v>
      </c>
      <c r="E26" s="10" t="s">
        <v>213</v>
      </c>
      <c r="F26" s="10" t="s">
        <v>52</v>
      </c>
      <c r="G26" s="10" t="s">
        <v>214</v>
      </c>
      <c r="H26" s="10" t="s">
        <v>25</v>
      </c>
      <c r="I26" s="10" t="s">
        <v>215</v>
      </c>
      <c r="J26" s="10" t="s">
        <v>201</v>
      </c>
      <c r="K26" s="11"/>
    </row>
    <row r="27" s="7" customFormat="1" ht="112" spans="1:11">
      <c r="A27" s="10" t="s">
        <v>216</v>
      </c>
      <c r="B27" s="10" t="s">
        <v>217</v>
      </c>
      <c r="C27" s="10" t="s">
        <v>218</v>
      </c>
      <c r="D27" s="10" t="s">
        <v>219</v>
      </c>
      <c r="E27" s="10" t="s">
        <v>220</v>
      </c>
      <c r="F27" s="10" t="s">
        <v>221</v>
      </c>
      <c r="G27" s="10" t="s">
        <v>222</v>
      </c>
      <c r="H27" s="10" t="s">
        <v>25</v>
      </c>
      <c r="I27" s="10" t="s">
        <v>223</v>
      </c>
      <c r="J27" s="10" t="s">
        <v>224</v>
      </c>
      <c r="K27" s="11"/>
    </row>
    <row r="28" s="7" customFormat="1" spans="1:11">
      <c r="A28" s="10" t="s">
        <v>225</v>
      </c>
      <c r="B28" s="10" t="s">
        <v>226</v>
      </c>
      <c r="C28" s="10" t="s">
        <v>170</v>
      </c>
      <c r="D28" s="10" t="s">
        <v>227</v>
      </c>
      <c r="E28" s="10" t="s">
        <v>228</v>
      </c>
      <c r="F28" s="10" t="s">
        <v>229</v>
      </c>
      <c r="G28" s="10" t="s">
        <v>230</v>
      </c>
      <c r="H28" s="10" t="s">
        <v>25</v>
      </c>
      <c r="I28" s="11"/>
      <c r="J28" s="10" t="s">
        <v>201</v>
      </c>
      <c r="K28" s="11"/>
    </row>
    <row r="29" s="7" customFormat="1" spans="1:11">
      <c r="A29" s="10"/>
      <c r="B29" s="10"/>
      <c r="C29" s="10"/>
      <c r="D29" s="10"/>
      <c r="E29" s="10"/>
      <c r="F29" s="10"/>
      <c r="G29" s="10"/>
      <c r="H29" s="10"/>
      <c r="I29" s="10"/>
      <c r="J29" s="10"/>
      <c r="K29" s="10"/>
    </row>
    <row r="30" spans="1:11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</row>
    <row r="31" spans="1:11">
      <c r="A31" s="14"/>
      <c r="B31" s="14"/>
      <c r="C31" s="14"/>
      <c r="D31" s="14"/>
      <c r="E31" s="14"/>
      <c r="F31" s="14"/>
      <c r="G31" s="14"/>
      <c r="H31" s="14"/>
      <c r="I31" s="15"/>
      <c r="J31" s="14"/>
      <c r="K31" s="15"/>
    </row>
    <row r="32" spans="1:11">
      <c r="A32" s="14"/>
      <c r="B32" s="14"/>
      <c r="C32" s="14"/>
      <c r="D32" s="14"/>
      <c r="E32" s="14"/>
      <c r="F32" s="14"/>
      <c r="G32" s="14"/>
      <c r="H32" s="14"/>
      <c r="I32" s="14"/>
      <c r="J32" s="14"/>
      <c r="K32" s="14"/>
    </row>
    <row r="33" spans="1:11">
      <c r="A33" s="14"/>
      <c r="B33" s="14"/>
      <c r="C33" s="14"/>
      <c r="D33" s="14"/>
      <c r="E33" s="14"/>
      <c r="F33" s="14"/>
      <c r="G33" s="14"/>
      <c r="H33" s="14"/>
      <c r="I33" s="14"/>
      <c r="J33" s="14"/>
      <c r="K33" s="14"/>
    </row>
    <row r="34" spans="1:11">
      <c r="A34" s="14"/>
      <c r="B34" s="14"/>
      <c r="C34" s="14"/>
      <c r="D34" s="14"/>
      <c r="E34" s="14"/>
      <c r="F34" s="14"/>
      <c r="G34" s="14"/>
      <c r="H34" s="14"/>
      <c r="I34" s="15"/>
      <c r="J34" s="14"/>
      <c r="K34" s="14"/>
    </row>
    <row r="35" spans="1:1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</row>
    <row r="36" spans="1:11">
      <c r="A36" s="14"/>
      <c r="B36" s="14"/>
      <c r="C36" s="14"/>
      <c r="D36" s="14"/>
      <c r="E36" s="14"/>
      <c r="F36" s="14"/>
      <c r="G36" s="14"/>
      <c r="H36" s="14"/>
      <c r="I36" s="14"/>
      <c r="J36" s="14"/>
      <c r="K36" s="14"/>
    </row>
    <row r="37" spans="1:11">
      <c r="A37" s="14"/>
      <c r="B37" s="14"/>
      <c r="C37" s="14"/>
      <c r="D37" s="14"/>
      <c r="E37" s="14"/>
      <c r="F37" s="14"/>
      <c r="G37" s="15"/>
      <c r="H37" s="14"/>
      <c r="I37" s="15"/>
      <c r="J37" s="14"/>
      <c r="K37" s="14"/>
    </row>
    <row r="38" spans="1:11">
      <c r="A38" s="14"/>
      <c r="B38" s="14"/>
      <c r="C38" s="14"/>
      <c r="D38" s="14"/>
      <c r="E38" s="14"/>
      <c r="F38" s="14"/>
      <c r="G38" s="15"/>
      <c r="H38" s="14"/>
      <c r="I38" s="14"/>
      <c r="J38" s="14"/>
      <c r="K38" s="15"/>
    </row>
    <row r="39" spans="1:11">
      <c r="A39" s="14"/>
      <c r="B39" s="14"/>
      <c r="C39" s="14"/>
      <c r="D39" s="14"/>
      <c r="E39" s="14"/>
      <c r="F39" s="14"/>
      <c r="G39" s="14"/>
      <c r="H39" s="14"/>
      <c r="I39" s="14"/>
      <c r="J39" s="14"/>
      <c r="K39" s="14"/>
    </row>
    <row r="40" spans="1:11">
      <c r="A40" s="14"/>
      <c r="B40" s="14"/>
      <c r="C40" s="14"/>
      <c r="D40" s="14"/>
      <c r="E40" s="14"/>
      <c r="F40" s="14"/>
      <c r="G40" s="14"/>
      <c r="H40" s="14"/>
      <c r="I40" s="14"/>
      <c r="J40" s="14"/>
      <c r="K40" s="15"/>
    </row>
    <row r="41" spans="1:11">
      <c r="A41" s="14"/>
      <c r="B41" s="14"/>
      <c r="C41" s="14"/>
      <c r="D41" s="14"/>
      <c r="E41" s="14"/>
      <c r="F41" s="14"/>
      <c r="G41" s="14"/>
      <c r="H41" s="14"/>
      <c r="I41" s="14"/>
      <c r="J41" s="14"/>
      <c r="K41" s="14"/>
    </row>
    <row r="42" spans="1:11">
      <c r="A42" s="14"/>
      <c r="B42" s="14"/>
      <c r="C42" s="14"/>
      <c r="D42" s="14"/>
      <c r="E42" s="14"/>
      <c r="F42" s="14"/>
      <c r="G42" s="14"/>
      <c r="H42" s="14"/>
      <c r="I42" s="14"/>
      <c r="J42" s="14"/>
      <c r="K42" s="14"/>
    </row>
    <row r="43" spans="1:11">
      <c r="A43" s="14"/>
      <c r="B43" s="14"/>
      <c r="C43" s="14"/>
      <c r="D43" s="14"/>
      <c r="E43" s="14"/>
      <c r="F43" s="14"/>
      <c r="G43" s="14"/>
      <c r="H43" s="14"/>
      <c r="I43" s="14"/>
      <c r="J43" s="14"/>
      <c r="K43" s="14"/>
    </row>
    <row r="44" spans="1:11">
      <c r="A44" s="14"/>
      <c r="B44" s="14"/>
      <c r="C44" s="14"/>
      <c r="D44" s="14"/>
      <c r="E44" s="14"/>
      <c r="F44" s="14"/>
      <c r="G44" s="14"/>
      <c r="H44" s="14"/>
      <c r="I44" s="14"/>
      <c r="J44" s="14"/>
      <c r="K44" s="14"/>
    </row>
    <row r="45" spans="1:11">
      <c r="A45" s="14"/>
      <c r="B45" s="14"/>
      <c r="C45" s="14"/>
      <c r="D45" s="14"/>
      <c r="E45" s="14"/>
      <c r="F45" s="14"/>
      <c r="G45" s="14"/>
      <c r="H45" s="14"/>
      <c r="I45" s="14"/>
      <c r="J45" s="14"/>
      <c r="K45" s="14"/>
    </row>
    <row r="46" spans="1:11">
      <c r="A46" s="14"/>
      <c r="B46" s="14"/>
      <c r="C46" s="14"/>
      <c r="D46" s="14"/>
      <c r="E46" s="14"/>
      <c r="F46" s="14"/>
      <c r="G46" s="14"/>
      <c r="H46" s="14"/>
      <c r="I46" s="14"/>
      <c r="J46" s="14"/>
      <c r="K46" s="14"/>
    </row>
    <row r="47" spans="1:11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</row>
    <row r="48" spans="1:11">
      <c r="A48" s="14"/>
      <c r="B48" s="14"/>
      <c r="C48" s="14"/>
      <c r="D48" s="14"/>
      <c r="E48" s="14"/>
      <c r="F48" s="14"/>
      <c r="G48" s="14"/>
      <c r="H48" s="14"/>
      <c r="I48" s="14"/>
      <c r="J48" s="14"/>
      <c r="K48" s="14"/>
    </row>
    <row r="49" spans="1:11">
      <c r="A49" s="14"/>
      <c r="B49" s="14"/>
      <c r="C49" s="14"/>
      <c r="D49" s="14"/>
      <c r="E49" s="14"/>
      <c r="F49" s="14"/>
      <c r="G49" s="14"/>
      <c r="H49" s="14"/>
      <c r="I49" s="14"/>
      <c r="J49" s="14"/>
      <c r="K49" s="14"/>
    </row>
    <row r="50" spans="1:11">
      <c r="A50" s="14"/>
      <c r="B50" s="14"/>
      <c r="C50" s="14"/>
      <c r="D50" s="14"/>
      <c r="E50" s="14"/>
      <c r="F50" s="14"/>
      <c r="G50" s="14"/>
      <c r="H50" s="14"/>
      <c r="I50" s="14"/>
      <c r="J50" s="14"/>
      <c r="K50" s="14"/>
    </row>
    <row r="51" spans="1:11">
      <c r="A51" s="14"/>
      <c r="B51" s="14"/>
      <c r="C51" s="14"/>
      <c r="D51" s="14"/>
      <c r="E51" s="14"/>
      <c r="F51" s="14"/>
      <c r="G51" s="14"/>
      <c r="H51" s="14"/>
      <c r="I51" s="14"/>
      <c r="J51" s="14"/>
      <c r="K51" s="14"/>
    </row>
    <row r="52" spans="1:11">
      <c r="A52" s="14"/>
      <c r="B52" s="14"/>
      <c r="C52" s="14"/>
      <c r="D52" s="14"/>
      <c r="E52" s="14"/>
      <c r="F52" s="14"/>
      <c r="G52" s="14"/>
      <c r="H52" s="14"/>
      <c r="I52" s="14"/>
      <c r="J52" s="14"/>
      <c r="K52" s="14"/>
    </row>
    <row r="53" spans="1:11">
      <c r="A53" s="14"/>
      <c r="B53" s="14"/>
      <c r="C53" s="14"/>
      <c r="D53" s="14"/>
      <c r="E53" s="14"/>
      <c r="F53" s="14"/>
      <c r="G53" s="14"/>
      <c r="H53" s="14"/>
      <c r="I53" s="14"/>
      <c r="J53" s="14"/>
      <c r="K53" s="14"/>
    </row>
    <row r="54" spans="1:11">
      <c r="A54" s="14"/>
      <c r="B54" s="14"/>
      <c r="C54" s="14"/>
      <c r="D54" s="14"/>
      <c r="E54" s="14"/>
      <c r="F54" s="14"/>
      <c r="G54" s="14"/>
      <c r="H54" s="14"/>
      <c r="I54" s="14"/>
      <c r="J54" s="14"/>
      <c r="K54" s="14"/>
    </row>
    <row r="55" spans="1:11">
      <c r="A55" s="14"/>
      <c r="B55" s="14"/>
      <c r="C55" s="14"/>
      <c r="D55" s="14"/>
      <c r="E55" s="14"/>
      <c r="F55" s="14"/>
      <c r="G55" s="14"/>
      <c r="H55" s="14"/>
      <c r="I55" s="14"/>
      <c r="J55" s="14"/>
      <c r="K55" s="14"/>
    </row>
    <row r="56" spans="1:11">
      <c r="A56" s="14"/>
      <c r="B56" s="14"/>
      <c r="C56" s="14"/>
      <c r="D56" s="14"/>
      <c r="E56" s="14"/>
      <c r="F56" s="14"/>
      <c r="G56" s="14"/>
      <c r="H56" s="14"/>
      <c r="I56" s="14"/>
      <c r="J56" s="14"/>
      <c r="K56" s="15"/>
    </row>
    <row r="57" spans="1:11">
      <c r="A57" s="14"/>
      <c r="B57" s="14"/>
      <c r="C57" s="14"/>
      <c r="D57" s="14"/>
      <c r="E57" s="14"/>
      <c r="F57" s="14"/>
      <c r="G57" s="14"/>
      <c r="H57" s="14"/>
      <c r="I57" s="14"/>
      <c r="J57" s="14"/>
      <c r="K57" s="15"/>
    </row>
    <row r="58" spans="1:11">
      <c r="A58" s="14"/>
      <c r="B58" s="14"/>
      <c r="C58" s="14"/>
      <c r="D58" s="14"/>
      <c r="E58" s="14"/>
      <c r="F58" s="14"/>
      <c r="G58" s="14"/>
      <c r="H58" s="14"/>
      <c r="I58" s="14"/>
      <c r="J58" s="14"/>
      <c r="K58" s="14"/>
    </row>
    <row r="59" spans="1:11">
      <c r="A59" s="14"/>
      <c r="B59" s="14"/>
      <c r="C59" s="14"/>
      <c r="D59" s="14"/>
      <c r="E59" s="14"/>
      <c r="F59" s="14"/>
      <c r="G59" s="14"/>
      <c r="H59" s="14"/>
      <c r="I59" s="14"/>
      <c r="J59" s="14"/>
      <c r="K59" s="14"/>
    </row>
    <row r="60" spans="1:11">
      <c r="A60" s="14"/>
      <c r="B60" s="14"/>
      <c r="C60" s="14"/>
      <c r="D60" s="14"/>
      <c r="E60" s="14"/>
      <c r="F60" s="14"/>
      <c r="G60" s="14"/>
      <c r="H60" s="14"/>
      <c r="I60" s="14"/>
      <c r="J60" s="14"/>
      <c r="K60" s="15"/>
    </row>
    <row r="61" spans="1:11">
      <c r="A61" s="14"/>
      <c r="B61" s="14"/>
      <c r="C61" s="14"/>
      <c r="D61" s="14"/>
      <c r="E61" s="14"/>
      <c r="F61" s="14"/>
      <c r="G61" s="14"/>
      <c r="H61" s="14"/>
      <c r="I61" s="14"/>
      <c r="J61" s="14"/>
      <c r="K61" s="14"/>
    </row>
    <row r="62" spans="1:11">
      <c r="A62" s="14"/>
      <c r="B62" s="14"/>
      <c r="C62" s="14"/>
      <c r="D62" s="14"/>
      <c r="E62" s="14"/>
      <c r="F62" s="14"/>
      <c r="G62" s="14"/>
      <c r="H62" s="14"/>
      <c r="I62" s="14"/>
      <c r="J62" s="14"/>
      <c r="K62" s="15"/>
    </row>
    <row r="63" spans="1:11">
      <c r="A63" s="14"/>
      <c r="B63" s="14"/>
      <c r="C63" s="14"/>
      <c r="D63" s="14"/>
      <c r="E63" s="14"/>
      <c r="F63" s="14"/>
      <c r="G63" s="14"/>
      <c r="H63" s="14"/>
      <c r="I63" s="14"/>
      <c r="J63" s="14"/>
      <c r="K63" s="15"/>
    </row>
    <row r="64" spans="1:11">
      <c r="A64" s="14"/>
      <c r="B64" s="14"/>
      <c r="C64" s="14"/>
      <c r="D64" s="14"/>
      <c r="E64" s="14"/>
      <c r="F64" s="14"/>
      <c r="G64" s="14"/>
      <c r="H64" s="14"/>
      <c r="I64" s="14"/>
      <c r="J64" s="14"/>
      <c r="K64" s="15"/>
    </row>
    <row r="65" spans="1:11">
      <c r="A65" s="14"/>
      <c r="B65" s="14"/>
      <c r="C65" s="14"/>
      <c r="D65" s="14"/>
      <c r="E65" s="14"/>
      <c r="F65" s="14"/>
      <c r="G65" s="14"/>
      <c r="H65" s="14"/>
      <c r="I65" s="15"/>
      <c r="J65" s="14"/>
      <c r="K65" s="15"/>
    </row>
    <row r="66" spans="1:11">
      <c r="A66" s="14"/>
      <c r="B66" s="14"/>
      <c r="C66" s="14"/>
      <c r="D66" s="14"/>
      <c r="E66" s="14"/>
      <c r="F66" s="14"/>
      <c r="G66" s="14"/>
      <c r="H66" s="14"/>
      <c r="I66" s="14"/>
      <c r="J66" s="14"/>
      <c r="K66" s="14"/>
    </row>
    <row r="67" spans="1:11">
      <c r="A67" s="14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>
      <c r="A68" s="14"/>
      <c r="B68" s="14"/>
      <c r="C68" s="14"/>
      <c r="D68" s="14"/>
      <c r="E68" s="14"/>
      <c r="F68" s="14"/>
      <c r="G68" s="14"/>
      <c r="H68" s="14"/>
      <c r="I68" s="14"/>
      <c r="J68" s="14"/>
      <c r="K68" s="14"/>
    </row>
    <row r="69" spans="1:11">
      <c r="A69" s="14"/>
      <c r="B69" s="14"/>
      <c r="C69" s="14"/>
      <c r="D69" s="14"/>
      <c r="E69" s="14"/>
      <c r="F69" s="14"/>
      <c r="G69" s="14"/>
      <c r="H69" s="14"/>
      <c r="I69" s="14"/>
      <c r="J69" s="14"/>
      <c r="K69" s="14"/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5"/>
  <sheetViews>
    <sheetView topLeftCell="A13" workbookViewId="0">
      <selection activeCell="A2" sqref="A2:A16"/>
    </sheetView>
  </sheetViews>
  <sheetFormatPr defaultColWidth="8.89166666666667" defaultRowHeight="14"/>
  <cols>
    <col min="1" max="1" width="40" style="8" customWidth="1"/>
    <col min="2" max="2" width="21.8916666666667" style="8" customWidth="1"/>
    <col min="3" max="3" width="31.1083333333333" style="8" customWidth="1"/>
    <col min="4" max="4" width="28.8916666666667" style="8" customWidth="1"/>
    <col min="5" max="5" width="12.5583333333333" style="8" customWidth="1"/>
    <col min="6" max="6" width="7.775" style="8" customWidth="1"/>
    <col min="7" max="7" width="60.4416666666667" style="8" customWidth="1"/>
    <col min="8" max="8" width="5.775" style="8" customWidth="1"/>
    <col min="9" max="9" width="40" style="8"/>
    <col min="10" max="10" width="8.89166666666667" style="8"/>
    <col min="11" max="11" width="8.775" style="8" customWidth="1"/>
    <col min="12" max="16384" width="8.89166666666667" style="8"/>
  </cols>
  <sheetData>
    <row r="1" s="6" customFormat="1" ht="42" customHeight="1" spans="1:11">
      <c r="A1" s="9" t="s">
        <v>7</v>
      </c>
      <c r="B1" s="9" t="s">
        <v>8</v>
      </c>
      <c r="C1" s="9" t="s">
        <v>9</v>
      </c>
      <c r="D1" s="9" t="s">
        <v>10</v>
      </c>
      <c r="E1" s="9" t="s">
        <v>11</v>
      </c>
      <c r="F1" s="9" t="s">
        <v>12</v>
      </c>
      <c r="G1" s="9" t="s">
        <v>13</v>
      </c>
      <c r="H1" s="9" t="s">
        <v>14</v>
      </c>
      <c r="I1" s="9" t="s">
        <v>15</v>
      </c>
      <c r="J1" s="9" t="s">
        <v>16</v>
      </c>
      <c r="K1" s="9" t="s">
        <v>17</v>
      </c>
    </row>
    <row r="2" s="7" customFormat="1" ht="56" spans="1:11">
      <c r="A2" s="10" t="s">
        <v>231</v>
      </c>
      <c r="B2" s="10" t="s">
        <v>232</v>
      </c>
      <c r="C2" s="10" t="s">
        <v>233</v>
      </c>
      <c r="D2" s="10" t="s">
        <v>234</v>
      </c>
      <c r="E2" s="10" t="s">
        <v>235</v>
      </c>
      <c r="F2" s="10" t="s">
        <v>236</v>
      </c>
      <c r="G2" s="10" t="s">
        <v>237</v>
      </c>
      <c r="H2" s="10" t="s">
        <v>25</v>
      </c>
      <c r="I2" s="11"/>
      <c r="J2" s="10" t="s">
        <v>191</v>
      </c>
      <c r="K2" s="10" t="s">
        <v>238</v>
      </c>
    </row>
    <row r="3" s="7" customFormat="1" ht="56" spans="1:11">
      <c r="A3" s="10" t="s">
        <v>37</v>
      </c>
      <c r="B3" s="10" t="s">
        <v>38</v>
      </c>
      <c r="C3" s="10" t="s">
        <v>39</v>
      </c>
      <c r="D3" s="10" t="s">
        <v>40</v>
      </c>
      <c r="E3" s="10" t="s">
        <v>41</v>
      </c>
      <c r="F3" s="10" t="s">
        <v>42</v>
      </c>
      <c r="G3" s="10" t="s">
        <v>43</v>
      </c>
      <c r="H3" s="10" t="s">
        <v>25</v>
      </c>
      <c r="I3" s="10" t="s">
        <v>44</v>
      </c>
      <c r="J3" s="10" t="s">
        <v>45</v>
      </c>
      <c r="K3" s="10" t="s">
        <v>46</v>
      </c>
    </row>
    <row r="4" s="7" customFormat="1" ht="56" spans="1:11">
      <c r="A4" s="10" t="s">
        <v>72</v>
      </c>
      <c r="B4" s="10" t="s">
        <v>73</v>
      </c>
      <c r="C4" s="10" t="s">
        <v>74</v>
      </c>
      <c r="D4" s="10" t="s">
        <v>75</v>
      </c>
      <c r="E4" s="10" t="s">
        <v>76</v>
      </c>
      <c r="F4" s="10" t="s">
        <v>77</v>
      </c>
      <c r="G4" s="10" t="s">
        <v>78</v>
      </c>
      <c r="H4" s="10" t="s">
        <v>25</v>
      </c>
      <c r="I4" s="11"/>
      <c r="J4" s="10" t="s">
        <v>45</v>
      </c>
      <c r="K4" s="11"/>
    </row>
    <row r="5" s="7" customFormat="1" ht="56" spans="1:11">
      <c r="A5" s="10" t="s">
        <v>79</v>
      </c>
      <c r="B5" s="10" t="s">
        <v>80</v>
      </c>
      <c r="C5" s="10" t="s">
        <v>81</v>
      </c>
      <c r="D5" s="10" t="s">
        <v>82</v>
      </c>
      <c r="E5" s="10" t="s">
        <v>76</v>
      </c>
      <c r="F5" s="10" t="s">
        <v>83</v>
      </c>
      <c r="G5" s="11"/>
      <c r="H5" s="10" t="s">
        <v>25</v>
      </c>
      <c r="I5" s="10" t="s">
        <v>84</v>
      </c>
      <c r="J5" s="10" t="s">
        <v>45</v>
      </c>
      <c r="K5" s="10" t="s">
        <v>85</v>
      </c>
    </row>
    <row r="6" s="7" customFormat="1" ht="70" spans="1:11">
      <c r="A6" s="10" t="s">
        <v>86</v>
      </c>
      <c r="B6" s="10" t="s">
        <v>87</v>
      </c>
      <c r="C6" s="10" t="s">
        <v>88</v>
      </c>
      <c r="D6" s="10" t="s">
        <v>89</v>
      </c>
      <c r="E6" s="10" t="s">
        <v>90</v>
      </c>
      <c r="F6" s="10" t="s">
        <v>91</v>
      </c>
      <c r="G6" s="10" t="s">
        <v>92</v>
      </c>
      <c r="H6" s="10" t="s">
        <v>25</v>
      </c>
      <c r="I6" s="11"/>
      <c r="J6" s="10" t="s">
        <v>45</v>
      </c>
      <c r="K6" s="10" t="s">
        <v>93</v>
      </c>
    </row>
    <row r="7" s="7" customFormat="1" ht="70" spans="1:11">
      <c r="A7" s="10" t="s">
        <v>110</v>
      </c>
      <c r="B7" s="10" t="s">
        <v>111</v>
      </c>
      <c r="C7" s="10" t="s">
        <v>112</v>
      </c>
      <c r="D7" s="10" t="s">
        <v>113</v>
      </c>
      <c r="E7" s="10" t="s">
        <v>114</v>
      </c>
      <c r="F7" s="10" t="s">
        <v>115</v>
      </c>
      <c r="G7" s="10" t="s">
        <v>116</v>
      </c>
      <c r="H7" s="10" t="s">
        <v>25</v>
      </c>
      <c r="I7" s="10" t="s">
        <v>100</v>
      </c>
      <c r="J7" s="10" t="s">
        <v>65</v>
      </c>
      <c r="K7" s="10" t="s">
        <v>117</v>
      </c>
    </row>
    <row r="8" s="7" customFormat="1" ht="56" spans="1:11">
      <c r="A8" s="10" t="s">
        <v>125</v>
      </c>
      <c r="B8" s="10" t="s">
        <v>126</v>
      </c>
      <c r="C8" s="10" t="s">
        <v>127</v>
      </c>
      <c r="D8" s="10" t="s">
        <v>128</v>
      </c>
      <c r="E8" s="10" t="s">
        <v>129</v>
      </c>
      <c r="F8" s="10" t="s">
        <v>130</v>
      </c>
      <c r="G8" s="10" t="s">
        <v>131</v>
      </c>
      <c r="H8" s="10" t="s">
        <v>25</v>
      </c>
      <c r="I8" s="11"/>
      <c r="J8" s="10" t="s">
        <v>132</v>
      </c>
      <c r="K8" s="10" t="s">
        <v>133</v>
      </c>
    </row>
    <row r="9" s="7" customFormat="1" ht="56" spans="1:11">
      <c r="A9" s="10" t="s">
        <v>134</v>
      </c>
      <c r="B9" s="10" t="s">
        <v>135</v>
      </c>
      <c r="C9" s="10" t="s">
        <v>136</v>
      </c>
      <c r="D9" s="10" t="s">
        <v>128</v>
      </c>
      <c r="E9" s="10" t="s">
        <v>129</v>
      </c>
      <c r="F9" s="10" t="s">
        <v>137</v>
      </c>
      <c r="G9" s="10" t="s">
        <v>138</v>
      </c>
      <c r="H9" s="10" t="s">
        <v>25</v>
      </c>
      <c r="I9" s="11"/>
      <c r="J9" s="10" t="s">
        <v>132</v>
      </c>
      <c r="K9" s="10" t="s">
        <v>139</v>
      </c>
    </row>
    <row r="10" s="7" customFormat="1" ht="28" spans="1:11">
      <c r="A10" s="10" t="s">
        <v>148</v>
      </c>
      <c r="B10" s="10" t="s">
        <v>149</v>
      </c>
      <c r="C10" s="10" t="s">
        <v>39</v>
      </c>
      <c r="D10" s="10" t="s">
        <v>150</v>
      </c>
      <c r="E10" s="10" t="s">
        <v>151</v>
      </c>
      <c r="F10" s="10" t="s">
        <v>152</v>
      </c>
      <c r="G10" s="10" t="s">
        <v>153</v>
      </c>
      <c r="H10" s="10" t="s">
        <v>25</v>
      </c>
      <c r="I10" s="10" t="s">
        <v>100</v>
      </c>
      <c r="J10" s="10" t="s">
        <v>132</v>
      </c>
      <c r="K10" s="11"/>
    </row>
    <row r="11" s="7" customFormat="1" spans="1:11">
      <c r="A11" s="10" t="s">
        <v>154</v>
      </c>
      <c r="B11" s="10" t="s">
        <v>155</v>
      </c>
      <c r="C11" s="10" t="s">
        <v>156</v>
      </c>
      <c r="D11" s="10" t="s">
        <v>157</v>
      </c>
      <c r="E11" s="10" t="s">
        <v>151</v>
      </c>
      <c r="F11" s="10" t="s">
        <v>158</v>
      </c>
      <c r="G11" s="11"/>
      <c r="H11" s="10" t="s">
        <v>25</v>
      </c>
      <c r="I11" s="11"/>
      <c r="J11" s="10" t="s">
        <v>132</v>
      </c>
      <c r="K11" s="11"/>
    </row>
    <row r="12" s="7" customFormat="1" ht="56" spans="1:11">
      <c r="A12" s="10" t="s">
        <v>168</v>
      </c>
      <c r="B12" s="10" t="s">
        <v>169</v>
      </c>
      <c r="C12" s="10" t="s">
        <v>170</v>
      </c>
      <c r="D12" s="10" t="s">
        <v>171</v>
      </c>
      <c r="E12" s="10" t="s">
        <v>172</v>
      </c>
      <c r="F12" s="10" t="s">
        <v>173</v>
      </c>
      <c r="G12" s="10" t="s">
        <v>174</v>
      </c>
      <c r="H12" s="10" t="s">
        <v>25</v>
      </c>
      <c r="I12" s="10" t="s">
        <v>175</v>
      </c>
      <c r="J12" s="10" t="s">
        <v>55</v>
      </c>
      <c r="K12" s="10" t="s">
        <v>176</v>
      </c>
    </row>
    <row r="13" s="7" customFormat="1" ht="56" spans="1:11">
      <c r="A13" s="10" t="s">
        <v>239</v>
      </c>
      <c r="B13" s="10" t="s">
        <v>240</v>
      </c>
      <c r="C13" s="10" t="s">
        <v>241</v>
      </c>
      <c r="D13" s="10" t="s">
        <v>242</v>
      </c>
      <c r="E13" s="10" t="s">
        <v>213</v>
      </c>
      <c r="F13" s="10" t="s">
        <v>243</v>
      </c>
      <c r="G13" s="10" t="s">
        <v>244</v>
      </c>
      <c r="H13" s="10" t="s">
        <v>25</v>
      </c>
      <c r="I13" s="10" t="s">
        <v>215</v>
      </c>
      <c r="J13" s="10" t="s">
        <v>245</v>
      </c>
      <c r="K13" s="10" t="s">
        <v>246</v>
      </c>
    </row>
    <row r="14" s="7" customFormat="1" ht="28" spans="1:11">
      <c r="A14" s="10" t="s">
        <v>247</v>
      </c>
      <c r="B14" s="10" t="s">
        <v>248</v>
      </c>
      <c r="C14" s="10" t="s">
        <v>249</v>
      </c>
      <c r="D14" s="10" t="s">
        <v>250</v>
      </c>
      <c r="E14" s="10" t="s">
        <v>251</v>
      </c>
      <c r="F14" s="10" t="s">
        <v>252</v>
      </c>
      <c r="G14" s="10" t="s">
        <v>253</v>
      </c>
      <c r="H14" s="10" t="s">
        <v>25</v>
      </c>
      <c r="I14" s="11"/>
      <c r="J14" s="10" t="s">
        <v>65</v>
      </c>
      <c r="K14" s="11"/>
    </row>
    <row r="15" s="7" customFormat="1" spans="1:11">
      <c r="A15" s="10" t="s">
        <v>254</v>
      </c>
      <c r="B15" s="10" t="s">
        <v>255</v>
      </c>
      <c r="C15" s="10" t="s">
        <v>170</v>
      </c>
      <c r="D15" s="10" t="s">
        <v>250</v>
      </c>
      <c r="E15" s="10" t="s">
        <v>251</v>
      </c>
      <c r="F15" s="10" t="s">
        <v>173</v>
      </c>
      <c r="G15" s="10" t="s">
        <v>256</v>
      </c>
      <c r="H15" s="10" t="s">
        <v>25</v>
      </c>
      <c r="I15" s="11"/>
      <c r="J15" s="10" t="s">
        <v>65</v>
      </c>
      <c r="K15" s="11"/>
    </row>
    <row r="16" s="7" customFormat="1" ht="28" spans="1:11">
      <c r="A16" s="10" t="s">
        <v>225</v>
      </c>
      <c r="B16" s="10" t="s">
        <v>226</v>
      </c>
      <c r="C16" s="10" t="s">
        <v>170</v>
      </c>
      <c r="D16" s="10" t="s">
        <v>227</v>
      </c>
      <c r="E16" s="10" t="s">
        <v>228</v>
      </c>
      <c r="F16" s="10" t="s">
        <v>229</v>
      </c>
      <c r="G16" s="10" t="s">
        <v>230</v>
      </c>
      <c r="H16" s="10" t="s">
        <v>25</v>
      </c>
      <c r="I16" s="11"/>
      <c r="J16" s="10" t="s">
        <v>201</v>
      </c>
      <c r="K16" s="11"/>
    </row>
    <row r="17" s="8" customFormat="1" spans="1:11">
      <c r="A17" s="10"/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8" customFormat="1" spans="1:11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</row>
    <row r="19" s="8" customFormat="1" spans="1:11">
      <c r="A19" s="10"/>
      <c r="B19" s="10"/>
      <c r="C19" s="10"/>
      <c r="D19" s="10"/>
      <c r="E19" s="10"/>
      <c r="F19" s="10"/>
      <c r="G19" s="10"/>
      <c r="H19" s="10"/>
      <c r="I19" s="11"/>
      <c r="J19" s="10"/>
      <c r="K19" s="10"/>
    </row>
    <row r="20" s="8" customFormat="1" spans="1:11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</row>
    <row r="21" s="8" customFormat="1" spans="1:11">
      <c r="A21" s="10"/>
      <c r="B21" s="10"/>
      <c r="C21" s="10"/>
      <c r="D21" s="10"/>
      <c r="E21" s="10"/>
      <c r="F21" s="10"/>
      <c r="G21" s="11"/>
      <c r="H21" s="10"/>
      <c r="I21" s="11"/>
      <c r="J21" s="10"/>
      <c r="K21" s="10"/>
    </row>
    <row r="22" s="8" customFormat="1" spans="1:11">
      <c r="A22" s="10"/>
      <c r="B22" s="10"/>
      <c r="C22" s="10"/>
      <c r="D22" s="10"/>
      <c r="E22" s="10"/>
      <c r="F22" s="10"/>
      <c r="G22" s="11"/>
      <c r="H22" s="10"/>
      <c r="I22" s="10"/>
      <c r="J22" s="10"/>
      <c r="K22" s="11"/>
    </row>
    <row r="23" s="8" customFormat="1" spans="1:11">
      <c r="A23" s="10"/>
      <c r="B23" s="10"/>
      <c r="C23" s="10"/>
      <c r="D23" s="10"/>
      <c r="E23" s="10"/>
      <c r="F23" s="10"/>
      <c r="G23" s="10"/>
      <c r="H23" s="10"/>
      <c r="I23" s="11"/>
      <c r="J23" s="10"/>
      <c r="K23" s="11"/>
    </row>
    <row r="24" s="8" customFormat="1" spans="1:11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</row>
    <row r="25" s="8" customFormat="1" spans="1:11">
      <c r="A25" s="10"/>
      <c r="B25" s="10"/>
      <c r="C25" s="10"/>
      <c r="D25" s="10"/>
      <c r="E25" s="10"/>
      <c r="F25" s="10"/>
      <c r="G25" s="10"/>
      <c r="H25" s="10"/>
      <c r="I25" s="11"/>
      <c r="J25" s="10"/>
      <c r="K25" s="10"/>
    </row>
    <row r="26" s="8" customFormat="1" spans="1:11">
      <c r="A26" s="10"/>
      <c r="B26" s="10"/>
      <c r="C26" s="10"/>
      <c r="D26" s="10"/>
      <c r="E26" s="10"/>
      <c r="F26" s="10"/>
      <c r="G26" s="10"/>
      <c r="H26" s="10"/>
      <c r="I26" s="10"/>
      <c r="J26" s="10"/>
      <c r="K26" s="11"/>
    </row>
    <row r="27" s="8" customFormat="1" spans="1:1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</row>
    <row r="28" s="8" customFormat="1" spans="1:11">
      <c r="A28" s="10"/>
      <c r="B28" s="10"/>
      <c r="C28" s="10"/>
      <c r="D28" s="10"/>
      <c r="E28" s="10"/>
      <c r="F28" s="10"/>
      <c r="G28" s="10"/>
      <c r="H28" s="10"/>
      <c r="I28" s="11"/>
      <c r="J28" s="10"/>
      <c r="K28" s="11"/>
    </row>
    <row r="29" s="8" customFormat="1" spans="1:11">
      <c r="A29" s="10"/>
      <c r="B29" s="10"/>
      <c r="C29" s="10"/>
      <c r="D29" s="10"/>
      <c r="E29" s="10"/>
      <c r="F29" s="10"/>
      <c r="G29" s="10"/>
      <c r="H29" s="10"/>
      <c r="I29" s="11"/>
      <c r="J29" s="10"/>
      <c r="K29" s="11"/>
    </row>
    <row r="30" s="8" customFormat="1" spans="1:11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1"/>
    </row>
    <row r="31" s="8" customFormat="1" spans="1:11">
      <c r="A31" s="10"/>
      <c r="B31" s="10"/>
      <c r="C31" s="10"/>
      <c r="D31" s="10"/>
      <c r="E31" s="10"/>
      <c r="F31" s="10"/>
      <c r="G31" s="10"/>
      <c r="H31" s="10"/>
      <c r="I31" s="11"/>
      <c r="J31" s="10"/>
      <c r="K31" s="11"/>
    </row>
    <row r="32" s="8" customFormat="1" spans="1:11">
      <c r="A32" s="10"/>
      <c r="B32" s="10"/>
      <c r="C32" s="10"/>
      <c r="D32" s="10"/>
      <c r="E32" s="10"/>
      <c r="F32" s="10"/>
      <c r="G32" s="10"/>
      <c r="H32" s="10"/>
      <c r="I32" s="11"/>
      <c r="J32" s="10"/>
      <c r="K32" s="10"/>
    </row>
    <row r="33" s="8" customFormat="1" spans="1:11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1"/>
    </row>
    <row r="34" s="8" customFormat="1" spans="1:11">
      <c r="A34" s="10"/>
      <c r="B34" s="10"/>
      <c r="C34" s="10"/>
      <c r="D34" s="10"/>
      <c r="E34" s="10"/>
      <c r="F34" s="10"/>
      <c r="G34" s="10"/>
      <c r="H34" s="10"/>
      <c r="I34" s="11"/>
      <c r="J34" s="10"/>
      <c r="K34" s="11"/>
    </row>
    <row r="35" s="8" customFormat="1" spans="1:11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347"/>
  <sheetViews>
    <sheetView topLeftCell="A74" workbookViewId="0">
      <selection activeCell="G5" sqref="G5"/>
    </sheetView>
  </sheetViews>
  <sheetFormatPr defaultColWidth="8.89166666666667" defaultRowHeight="14"/>
  <cols>
    <col min="1" max="1" width="52.1083333333333" style="2" customWidth="1"/>
    <col min="2" max="2" width="14.225" customWidth="1"/>
    <col min="3" max="3" width="20.3333333333333" customWidth="1"/>
    <col min="4" max="4" width="18.4416666666667" customWidth="1"/>
    <col min="5" max="5" width="14.225" customWidth="1"/>
    <col min="6" max="6" width="24.8916666666667" style="2" customWidth="1"/>
    <col min="7" max="7" width="27.225" style="2" customWidth="1"/>
  </cols>
  <sheetData>
    <row r="1" s="1" customFormat="1" ht="30" customHeight="1" spans="1:39">
      <c r="A1" s="3" t="s">
        <v>257</v>
      </c>
      <c r="B1" s="3" t="s">
        <v>258</v>
      </c>
      <c r="C1" s="3" t="s">
        <v>259</v>
      </c>
      <c r="D1" s="3" t="s">
        <v>260</v>
      </c>
      <c r="E1" s="3" t="s">
        <v>261</v>
      </c>
      <c r="F1" s="3" t="s">
        <v>262</v>
      </c>
      <c r="G1" s="3" t="s">
        <v>263</v>
      </c>
      <c r="H1" s="3" t="s">
        <v>264</v>
      </c>
      <c r="I1" s="3" t="s">
        <v>265</v>
      </c>
      <c r="J1" s="3" t="s">
        <v>266</v>
      </c>
      <c r="K1" s="3" t="s">
        <v>267</v>
      </c>
      <c r="L1" s="3" t="s">
        <v>268</v>
      </c>
      <c r="M1" s="3" t="s">
        <v>269</v>
      </c>
      <c r="N1" s="3" t="s">
        <v>270</v>
      </c>
      <c r="O1" s="3" t="s">
        <v>271</v>
      </c>
      <c r="P1" s="3" t="s">
        <v>272</v>
      </c>
      <c r="Q1" s="3" t="s">
        <v>273</v>
      </c>
      <c r="R1" s="3" t="s">
        <v>274</v>
      </c>
      <c r="S1" s="3" t="s">
        <v>275</v>
      </c>
      <c r="T1" s="3" t="s">
        <v>276</v>
      </c>
      <c r="U1" s="3" t="s">
        <v>277</v>
      </c>
      <c r="V1" s="3" t="s">
        <v>278</v>
      </c>
      <c r="W1" s="3" t="s">
        <v>279</v>
      </c>
      <c r="X1" s="3" t="s">
        <v>280</v>
      </c>
      <c r="Y1" s="3" t="s">
        <v>281</v>
      </c>
      <c r="Z1" s="3" t="s">
        <v>282</v>
      </c>
      <c r="AA1" s="3" t="s">
        <v>283</v>
      </c>
      <c r="AB1" s="3" t="s">
        <v>284</v>
      </c>
      <c r="AC1" s="3" t="s">
        <v>285</v>
      </c>
      <c r="AD1" s="3" t="s">
        <v>286</v>
      </c>
      <c r="AE1" s="3" t="s">
        <v>287</v>
      </c>
      <c r="AF1" s="3" t="s">
        <v>288</v>
      </c>
      <c r="AG1" s="3" t="s">
        <v>289</v>
      </c>
      <c r="AH1" s="3" t="s">
        <v>290</v>
      </c>
      <c r="AI1" s="3" t="s">
        <v>291</v>
      </c>
      <c r="AJ1" s="3" t="s">
        <v>292</v>
      </c>
      <c r="AK1" s="3" t="s">
        <v>293</v>
      </c>
      <c r="AL1" s="3" t="s">
        <v>294</v>
      </c>
      <c r="AM1" s="3" t="s">
        <v>295</v>
      </c>
    </row>
    <row r="2" spans="1:39">
      <c r="A2" s="4" t="s">
        <v>296</v>
      </c>
      <c r="B2" s="4" t="s">
        <v>297</v>
      </c>
      <c r="C2" s="4" t="s">
        <v>298</v>
      </c>
      <c r="D2" s="4" t="s">
        <v>299</v>
      </c>
      <c r="E2" s="4" t="s">
        <v>300</v>
      </c>
      <c r="F2" s="4" t="s">
        <v>301</v>
      </c>
      <c r="G2" s="4" t="s">
        <v>302</v>
      </c>
      <c r="H2" s="4" t="s">
        <v>303</v>
      </c>
      <c r="I2" s="4" t="s">
        <v>304</v>
      </c>
      <c r="J2" s="4" t="s">
        <v>305</v>
      </c>
      <c r="K2" s="4" t="s">
        <v>305</v>
      </c>
      <c r="L2" s="4" t="s">
        <v>305</v>
      </c>
      <c r="M2" s="4" t="s">
        <v>306</v>
      </c>
      <c r="N2" s="4">
        <v>2024</v>
      </c>
      <c r="O2" s="4">
        <v>204</v>
      </c>
      <c r="P2" s="4" t="s">
        <v>305</v>
      </c>
      <c r="Q2" s="4" t="s">
        <v>305</v>
      </c>
      <c r="R2" s="4" t="s">
        <v>305</v>
      </c>
      <c r="S2" s="4" t="s">
        <v>305</v>
      </c>
      <c r="T2" s="4" t="s">
        <v>305</v>
      </c>
      <c r="U2" s="4" t="s">
        <v>305</v>
      </c>
      <c r="V2" s="4" t="s">
        <v>305</v>
      </c>
      <c r="W2" s="4">
        <v>111084</v>
      </c>
      <c r="X2" s="4" t="s">
        <v>307</v>
      </c>
      <c r="Y2" s="4" t="str">
        <f>HYPERLINK("http://dx.doi.org/10.1016/j.microc.2024.111084","http://dx.doi.org/10.1016/j.microc.2024.111084")</f>
        <v>http://dx.doi.org/10.1016/j.microc.2024.111084</v>
      </c>
      <c r="Z2" s="4" t="s">
        <v>305</v>
      </c>
      <c r="AA2" s="4" t="s">
        <v>308</v>
      </c>
      <c r="AB2" s="4" t="s">
        <v>305</v>
      </c>
      <c r="AC2" s="4" t="s">
        <v>305</v>
      </c>
      <c r="AD2" s="4" t="s">
        <v>305</v>
      </c>
      <c r="AE2" s="4" t="s">
        <v>305</v>
      </c>
      <c r="AF2" s="4" t="s">
        <v>305</v>
      </c>
      <c r="AG2" s="4" t="s">
        <v>305</v>
      </c>
      <c r="AH2" s="4" t="s">
        <v>305</v>
      </c>
      <c r="AI2" s="4" t="s">
        <v>305</v>
      </c>
      <c r="AJ2" s="4" t="s">
        <v>305</v>
      </c>
      <c r="AK2" s="4" t="s">
        <v>305</v>
      </c>
      <c r="AL2" s="4" t="s">
        <v>309</v>
      </c>
      <c r="AM2" s="4" t="str">
        <f>HYPERLINK("https%3A%2F%2Fwww.webofscience.com%2Fwos%2Fwoscc%2Ffull-record%2FWOS:001262661200001","View Full Record in Web of Science")</f>
        <v>View Full Record in Web of Science</v>
      </c>
    </row>
    <row r="3" spans="1:39">
      <c r="A3" s="4" t="s">
        <v>296</v>
      </c>
      <c r="B3" s="4" t="s">
        <v>310</v>
      </c>
      <c r="C3" s="4" t="s">
        <v>311</v>
      </c>
      <c r="D3" s="4" t="s">
        <v>312</v>
      </c>
      <c r="E3" s="4" t="s">
        <v>313</v>
      </c>
      <c r="F3" s="4" t="s">
        <v>305</v>
      </c>
      <c r="G3" s="4" t="s">
        <v>305</v>
      </c>
      <c r="H3" s="4" t="s">
        <v>314</v>
      </c>
      <c r="I3" s="4" t="s">
        <v>315</v>
      </c>
      <c r="J3" s="4" t="s">
        <v>305</v>
      </c>
      <c r="K3" s="4" t="s">
        <v>305</v>
      </c>
      <c r="L3" s="4" t="s">
        <v>305</v>
      </c>
      <c r="M3" s="4" t="s">
        <v>316</v>
      </c>
      <c r="N3" s="4">
        <v>2024</v>
      </c>
      <c r="O3" s="4">
        <v>12</v>
      </c>
      <c r="P3" s="4">
        <v>5</v>
      </c>
      <c r="Q3" s="4" t="s">
        <v>305</v>
      </c>
      <c r="R3" s="4" t="s">
        <v>305</v>
      </c>
      <c r="S3" s="4" t="s">
        <v>305</v>
      </c>
      <c r="T3" s="4" t="s">
        <v>305</v>
      </c>
      <c r="U3" s="4" t="s">
        <v>305</v>
      </c>
      <c r="V3" s="4" t="s">
        <v>305</v>
      </c>
      <c r="W3" s="4">
        <v>113586</v>
      </c>
      <c r="X3" s="4" t="s">
        <v>317</v>
      </c>
      <c r="Y3" s="4" t="str">
        <f>HYPERLINK("http://dx.doi.org/10.1016/j.jece.2024.113586","http://dx.doi.org/10.1016/j.jece.2024.113586")</f>
        <v>http://dx.doi.org/10.1016/j.jece.2024.113586</v>
      </c>
      <c r="Z3" s="4" t="s">
        <v>305</v>
      </c>
      <c r="AA3" s="4" t="s">
        <v>308</v>
      </c>
      <c r="AB3" s="4" t="s">
        <v>305</v>
      </c>
      <c r="AC3" s="4" t="s">
        <v>305</v>
      </c>
      <c r="AD3" s="4" t="s">
        <v>305</v>
      </c>
      <c r="AE3" s="4" t="s">
        <v>305</v>
      </c>
      <c r="AF3" s="4" t="s">
        <v>305</v>
      </c>
      <c r="AG3" s="4" t="s">
        <v>305</v>
      </c>
      <c r="AH3" s="4" t="s">
        <v>305</v>
      </c>
      <c r="AI3" s="4" t="s">
        <v>305</v>
      </c>
      <c r="AJ3" s="4" t="s">
        <v>305</v>
      </c>
      <c r="AK3" s="4" t="s">
        <v>305</v>
      </c>
      <c r="AL3" s="4" t="s">
        <v>318</v>
      </c>
      <c r="AM3" s="4" t="str">
        <f>HYPERLINK("https%3A%2F%2Fwww.webofscience.com%2Fwos%2Fwoscc%2Ffull-record%2FWOS:001273568600001","View Full Record in Web of Science")</f>
        <v>View Full Record in Web of Science</v>
      </c>
    </row>
    <row r="4" spans="1:39">
      <c r="A4" s="4" t="s">
        <v>296</v>
      </c>
      <c r="B4" s="4" t="s">
        <v>319</v>
      </c>
      <c r="C4" s="4" t="s">
        <v>320</v>
      </c>
      <c r="D4" s="4" t="s">
        <v>321</v>
      </c>
      <c r="E4" s="4" t="s">
        <v>322</v>
      </c>
      <c r="F4" s="4" t="s">
        <v>305</v>
      </c>
      <c r="G4" s="4" t="s">
        <v>305</v>
      </c>
      <c r="H4" s="4" t="s">
        <v>323</v>
      </c>
      <c r="I4" s="4" t="s">
        <v>324</v>
      </c>
      <c r="J4" s="4" t="s">
        <v>305</v>
      </c>
      <c r="K4" s="4" t="s">
        <v>305</v>
      </c>
      <c r="L4" s="4" t="s">
        <v>305</v>
      </c>
      <c r="M4" s="4" t="s">
        <v>325</v>
      </c>
      <c r="N4" s="4">
        <v>2024</v>
      </c>
      <c r="O4" s="4">
        <v>220</v>
      </c>
      <c r="P4" s="4" t="s">
        <v>305</v>
      </c>
      <c r="Q4" s="4" t="s">
        <v>305</v>
      </c>
      <c r="R4" s="4" t="s">
        <v>305</v>
      </c>
      <c r="S4" s="4" t="s">
        <v>305</v>
      </c>
      <c r="T4" s="4" t="s">
        <v>305</v>
      </c>
      <c r="U4" s="4" t="s">
        <v>305</v>
      </c>
      <c r="V4" s="4" t="s">
        <v>305</v>
      </c>
      <c r="W4" s="4">
        <v>113468</v>
      </c>
      <c r="X4" s="4" t="s">
        <v>326</v>
      </c>
      <c r="Y4" s="4" t="str">
        <f>HYPERLINK("http://dx.doi.org/10.1016/j.eurpolymj.2024.113468","http://dx.doi.org/10.1016/j.eurpolymj.2024.113468")</f>
        <v>http://dx.doi.org/10.1016/j.eurpolymj.2024.113468</v>
      </c>
      <c r="Z4" s="4" t="s">
        <v>305</v>
      </c>
      <c r="AA4" s="4" t="s">
        <v>327</v>
      </c>
      <c r="AB4" s="4" t="s">
        <v>305</v>
      </c>
      <c r="AC4" s="4" t="s">
        <v>305</v>
      </c>
      <c r="AD4" s="4" t="s">
        <v>305</v>
      </c>
      <c r="AE4" s="4" t="s">
        <v>305</v>
      </c>
      <c r="AF4" s="4" t="s">
        <v>305</v>
      </c>
      <c r="AG4" s="4" t="s">
        <v>305</v>
      </c>
      <c r="AH4" s="4" t="s">
        <v>305</v>
      </c>
      <c r="AI4" s="4" t="s">
        <v>305</v>
      </c>
      <c r="AJ4" s="4" t="s">
        <v>305</v>
      </c>
      <c r="AK4" s="4" t="s">
        <v>305</v>
      </c>
      <c r="AL4" s="4" t="s">
        <v>328</v>
      </c>
      <c r="AM4" s="4" t="str">
        <f>HYPERLINK("https%3A%2F%2Fwww.webofscience.com%2Fwos%2Fwoscc%2Ffull-record%2FWOS:001329360300001","View Full Record in Web of Science")</f>
        <v>View Full Record in Web of Science</v>
      </c>
    </row>
    <row r="5" spans="1:39">
      <c r="A5" s="4" t="s">
        <v>296</v>
      </c>
      <c r="B5" s="4" t="s">
        <v>329</v>
      </c>
      <c r="C5" s="4" t="s">
        <v>330</v>
      </c>
      <c r="D5" s="4" t="s">
        <v>331</v>
      </c>
      <c r="E5" s="4" t="s">
        <v>332</v>
      </c>
      <c r="F5" s="4" t="s">
        <v>305</v>
      </c>
      <c r="G5" s="4" t="s">
        <v>305</v>
      </c>
      <c r="H5" s="4" t="s">
        <v>333</v>
      </c>
      <c r="I5" s="4" t="s">
        <v>334</v>
      </c>
      <c r="J5" s="4" t="s">
        <v>305</v>
      </c>
      <c r="K5" s="4" t="s">
        <v>305</v>
      </c>
      <c r="L5" s="4" t="s">
        <v>305</v>
      </c>
      <c r="M5" s="4" t="s">
        <v>335</v>
      </c>
      <c r="N5" s="4">
        <v>2024</v>
      </c>
      <c r="O5" s="4">
        <v>359</v>
      </c>
      <c r="P5" s="4" t="s">
        <v>305</v>
      </c>
      <c r="Q5" s="4" t="s">
        <v>305</v>
      </c>
      <c r="R5" s="4" t="s">
        <v>305</v>
      </c>
      <c r="S5" s="4" t="s">
        <v>305</v>
      </c>
      <c r="T5" s="4" t="s">
        <v>305</v>
      </c>
      <c r="U5" s="4" t="s">
        <v>305</v>
      </c>
      <c r="V5" s="4" t="s">
        <v>305</v>
      </c>
      <c r="W5" s="4">
        <v>124539</v>
      </c>
      <c r="X5" s="4" t="s">
        <v>336</v>
      </c>
      <c r="Y5" s="4" t="str">
        <f>HYPERLINK("http://dx.doi.org/10.1016/j.envpol.2024.124539","http://dx.doi.org/10.1016/j.envpol.2024.124539")</f>
        <v>http://dx.doi.org/10.1016/j.envpol.2024.124539</v>
      </c>
      <c r="Z5" s="4" t="s">
        <v>305</v>
      </c>
      <c r="AA5" s="4" t="s">
        <v>308</v>
      </c>
      <c r="AB5" s="4" t="s">
        <v>305</v>
      </c>
      <c r="AC5" s="4" t="s">
        <v>305</v>
      </c>
      <c r="AD5" s="4" t="s">
        <v>305</v>
      </c>
      <c r="AE5" s="4" t="s">
        <v>305</v>
      </c>
      <c r="AF5" s="4" t="s">
        <v>305</v>
      </c>
      <c r="AG5" s="4">
        <v>39019309</v>
      </c>
      <c r="AH5" s="4" t="s">
        <v>305</v>
      </c>
      <c r="AI5" s="4" t="s">
        <v>305</v>
      </c>
      <c r="AJ5" s="4" t="s">
        <v>305</v>
      </c>
      <c r="AK5" s="4" t="s">
        <v>305</v>
      </c>
      <c r="AL5" s="4" t="s">
        <v>337</v>
      </c>
      <c r="AM5" s="4" t="str">
        <f>HYPERLINK("https%3A%2F%2Fwww.webofscience.com%2Fwos%2Fwoscc%2Ffull-record%2FWOS:001273553800001","View Full Record in Web of Science")</f>
        <v>View Full Record in Web of Science</v>
      </c>
    </row>
    <row r="6" spans="1:39">
      <c r="A6" s="4" t="s">
        <v>296</v>
      </c>
      <c r="B6" s="4" t="s">
        <v>338</v>
      </c>
      <c r="C6" s="4" t="s">
        <v>339</v>
      </c>
      <c r="D6" s="4" t="s">
        <v>340</v>
      </c>
      <c r="E6" s="4" t="s">
        <v>341</v>
      </c>
      <c r="F6" s="4" t="s">
        <v>342</v>
      </c>
      <c r="G6" s="4" t="s">
        <v>343</v>
      </c>
      <c r="H6" s="4" t="s">
        <v>344</v>
      </c>
      <c r="I6" s="4" t="s">
        <v>345</v>
      </c>
      <c r="J6" s="4" t="s">
        <v>305</v>
      </c>
      <c r="K6" s="4" t="s">
        <v>305</v>
      </c>
      <c r="L6" s="4" t="s">
        <v>305</v>
      </c>
      <c r="M6" s="4" t="s">
        <v>346</v>
      </c>
      <c r="N6" s="4">
        <v>2024</v>
      </c>
      <c r="O6" s="4">
        <v>23</v>
      </c>
      <c r="P6" s="4">
        <v>3</v>
      </c>
      <c r="Q6" s="4" t="s">
        <v>305</v>
      </c>
      <c r="R6" s="4" t="s">
        <v>305</v>
      </c>
      <c r="S6" s="4" t="s">
        <v>305</v>
      </c>
      <c r="T6" s="4" t="s">
        <v>305</v>
      </c>
      <c r="U6" s="4" t="s">
        <v>305</v>
      </c>
      <c r="V6" s="4" t="s">
        <v>305</v>
      </c>
      <c r="W6" s="4">
        <v>127</v>
      </c>
      <c r="X6" s="4" t="s">
        <v>347</v>
      </c>
      <c r="Y6" s="4" t="str">
        <f>HYPERLINK("http://dx.doi.org/10.1007/s12346-024-00985-2","http://dx.doi.org/10.1007/s12346-024-00985-2")</f>
        <v>http://dx.doi.org/10.1007/s12346-024-00985-2</v>
      </c>
      <c r="Z6" s="4" t="s">
        <v>305</v>
      </c>
      <c r="AA6" s="4" t="s">
        <v>305</v>
      </c>
      <c r="AB6" s="4" t="s">
        <v>305</v>
      </c>
      <c r="AC6" s="4" t="s">
        <v>305</v>
      </c>
      <c r="AD6" s="4" t="s">
        <v>305</v>
      </c>
      <c r="AE6" s="4" t="s">
        <v>305</v>
      </c>
      <c r="AF6" s="4" t="s">
        <v>305</v>
      </c>
      <c r="AG6" s="4" t="s">
        <v>305</v>
      </c>
      <c r="AH6" s="4" t="s">
        <v>305</v>
      </c>
      <c r="AI6" s="4" t="s">
        <v>305</v>
      </c>
      <c r="AJ6" s="4" t="s">
        <v>305</v>
      </c>
      <c r="AK6" s="4" t="s">
        <v>305</v>
      </c>
      <c r="AL6" s="4" t="s">
        <v>348</v>
      </c>
      <c r="AM6" s="4" t="str">
        <f>HYPERLINK("https%3A%2F%2Fwww.webofscience.com%2Fwos%2Fwoscc%2Ffull-record%2FWOS:001176666400001","View Full Record in Web of Science")</f>
        <v>View Full Record in Web of Science</v>
      </c>
    </row>
    <row r="7" spans="1:39">
      <c r="A7" s="4" t="s">
        <v>296</v>
      </c>
      <c r="B7" s="4" t="s">
        <v>349</v>
      </c>
      <c r="C7" s="4" t="s">
        <v>350</v>
      </c>
      <c r="D7" s="4" t="s">
        <v>351</v>
      </c>
      <c r="E7" s="4" t="s">
        <v>352</v>
      </c>
      <c r="F7" s="4" t="s">
        <v>305</v>
      </c>
      <c r="G7" s="4" t="s">
        <v>305</v>
      </c>
      <c r="H7" s="4" t="s">
        <v>353</v>
      </c>
      <c r="I7" s="4" t="s">
        <v>354</v>
      </c>
      <c r="J7" s="4" t="s">
        <v>305</v>
      </c>
      <c r="K7" s="4" t="s">
        <v>305</v>
      </c>
      <c r="L7" s="4" t="s">
        <v>305</v>
      </c>
      <c r="M7" s="4" t="s">
        <v>355</v>
      </c>
      <c r="N7" s="4">
        <v>2024</v>
      </c>
      <c r="O7" s="4">
        <v>263</v>
      </c>
      <c r="P7" s="4" t="s">
        <v>305</v>
      </c>
      <c r="Q7" s="4">
        <v>1</v>
      </c>
      <c r="R7" s="4" t="s">
        <v>305</v>
      </c>
      <c r="S7" s="4" t="s">
        <v>305</v>
      </c>
      <c r="T7" s="4" t="s">
        <v>305</v>
      </c>
      <c r="U7" s="4" t="s">
        <v>305</v>
      </c>
      <c r="V7" s="4" t="s">
        <v>305</v>
      </c>
      <c r="W7" s="4">
        <v>120061</v>
      </c>
      <c r="X7" s="4" t="s">
        <v>356</v>
      </c>
      <c r="Y7" s="4" t="str">
        <f>HYPERLINK("http://dx.doi.org/10.1016/j.envres.2024.120061","http://dx.doi.org/10.1016/j.envres.2024.120061")</f>
        <v>http://dx.doi.org/10.1016/j.envres.2024.120061</v>
      </c>
      <c r="Z7" s="4" t="s">
        <v>305</v>
      </c>
      <c r="AA7" s="4" t="s">
        <v>327</v>
      </c>
      <c r="AB7" s="4" t="s">
        <v>305</v>
      </c>
      <c r="AC7" s="4" t="s">
        <v>305</v>
      </c>
      <c r="AD7" s="4" t="s">
        <v>305</v>
      </c>
      <c r="AE7" s="4" t="s">
        <v>305</v>
      </c>
      <c r="AF7" s="4" t="s">
        <v>305</v>
      </c>
      <c r="AG7" s="4">
        <v>39326652</v>
      </c>
      <c r="AH7" s="4" t="s">
        <v>305</v>
      </c>
      <c r="AI7" s="4" t="s">
        <v>305</v>
      </c>
      <c r="AJ7" s="4" t="s">
        <v>305</v>
      </c>
      <c r="AK7" s="4" t="s">
        <v>305</v>
      </c>
      <c r="AL7" s="4" t="s">
        <v>357</v>
      </c>
      <c r="AM7" s="4" t="str">
        <f>HYPERLINK("https%3A%2F%2Fwww.webofscience.com%2Fwos%2Fwoscc%2Ffull-record%2FWOS:001325096500001","View Full Record in Web of Science")</f>
        <v>View Full Record in Web of Science</v>
      </c>
    </row>
    <row r="8" spans="1:39">
      <c r="A8" s="4" t="s">
        <v>296</v>
      </c>
      <c r="B8" s="4" t="s">
        <v>358</v>
      </c>
      <c r="C8" s="4" t="s">
        <v>359</v>
      </c>
      <c r="D8" s="4" t="s">
        <v>360</v>
      </c>
      <c r="E8" s="4" t="s">
        <v>361</v>
      </c>
      <c r="F8" s="4" t="s">
        <v>305</v>
      </c>
      <c r="G8" s="4" t="s">
        <v>362</v>
      </c>
      <c r="H8" s="4" t="s">
        <v>363</v>
      </c>
      <c r="I8" s="4" t="s">
        <v>364</v>
      </c>
      <c r="J8" s="4" t="s">
        <v>305</v>
      </c>
      <c r="K8" s="4" t="s">
        <v>305</v>
      </c>
      <c r="L8" s="4" t="s">
        <v>305</v>
      </c>
      <c r="M8" s="4" t="s">
        <v>346</v>
      </c>
      <c r="N8" s="4">
        <v>2024</v>
      </c>
      <c r="O8" s="4">
        <v>36</v>
      </c>
      <c r="P8" s="4">
        <v>7</v>
      </c>
      <c r="Q8" s="4" t="s">
        <v>305</v>
      </c>
      <c r="R8" s="4" t="s">
        <v>305</v>
      </c>
      <c r="S8" s="4" t="s">
        <v>305</v>
      </c>
      <c r="T8" s="4" t="s">
        <v>305</v>
      </c>
      <c r="U8" s="4" t="s">
        <v>305</v>
      </c>
      <c r="V8" s="4" t="s">
        <v>305</v>
      </c>
      <c r="W8" s="4">
        <v>72014</v>
      </c>
      <c r="X8" s="4" t="s">
        <v>365</v>
      </c>
      <c r="Y8" s="4" t="str">
        <f>HYPERLINK("http://dx.doi.org/10.1063/5.0219368","http://dx.doi.org/10.1063/5.0219368")</f>
        <v>http://dx.doi.org/10.1063/5.0219368</v>
      </c>
      <c r="Z8" s="4" t="s">
        <v>305</v>
      </c>
      <c r="AA8" s="4" t="s">
        <v>305</v>
      </c>
      <c r="AB8" s="4" t="s">
        <v>305</v>
      </c>
      <c r="AC8" s="4" t="s">
        <v>305</v>
      </c>
      <c r="AD8" s="4" t="s">
        <v>305</v>
      </c>
      <c r="AE8" s="4" t="s">
        <v>305</v>
      </c>
      <c r="AF8" s="4" t="s">
        <v>305</v>
      </c>
      <c r="AG8" s="4" t="s">
        <v>305</v>
      </c>
      <c r="AH8" s="4" t="s">
        <v>305</v>
      </c>
      <c r="AI8" s="4" t="s">
        <v>305</v>
      </c>
      <c r="AJ8" s="4" t="s">
        <v>305</v>
      </c>
      <c r="AK8" s="4" t="s">
        <v>305</v>
      </c>
      <c r="AL8" s="4" t="s">
        <v>366</v>
      </c>
      <c r="AM8" s="4" t="str">
        <f>HYPERLINK("https%3A%2F%2Fwww.webofscience.com%2Fwos%2Fwoscc%2Ffull-record%2FWOS:001281820900017","View Full Record in Web of Science")</f>
        <v>View Full Record in Web of Science</v>
      </c>
    </row>
    <row r="9" spans="1:39">
      <c r="A9" s="4" t="s">
        <v>296</v>
      </c>
      <c r="B9" s="4" t="s">
        <v>367</v>
      </c>
      <c r="C9" s="4" t="s">
        <v>368</v>
      </c>
      <c r="D9" s="4" t="s">
        <v>369</v>
      </c>
      <c r="E9" s="4" t="s">
        <v>370</v>
      </c>
      <c r="F9" s="4" t="s">
        <v>305</v>
      </c>
      <c r="G9" s="4" t="s">
        <v>305</v>
      </c>
      <c r="H9" s="4" t="s">
        <v>371</v>
      </c>
      <c r="I9" s="4" t="s">
        <v>372</v>
      </c>
      <c r="J9" s="4" t="s">
        <v>305</v>
      </c>
      <c r="K9" s="4" t="s">
        <v>305</v>
      </c>
      <c r="L9" s="4" t="s">
        <v>305</v>
      </c>
      <c r="M9" s="4" t="s">
        <v>373</v>
      </c>
      <c r="N9" s="4">
        <v>2024</v>
      </c>
      <c r="O9" s="4">
        <v>137</v>
      </c>
      <c r="P9" s="4" t="s">
        <v>305</v>
      </c>
      <c r="Q9" s="4" t="s">
        <v>374</v>
      </c>
      <c r="R9" s="4" t="s">
        <v>305</v>
      </c>
      <c r="S9" s="4" t="s">
        <v>305</v>
      </c>
      <c r="T9" s="4" t="s">
        <v>305</v>
      </c>
      <c r="U9" s="4" t="s">
        <v>305</v>
      </c>
      <c r="V9" s="4" t="s">
        <v>305</v>
      </c>
      <c r="W9" s="4">
        <v>109135</v>
      </c>
      <c r="X9" s="4" t="s">
        <v>375</v>
      </c>
      <c r="Y9" s="4" t="str">
        <f>HYPERLINK("http://dx.doi.org/10.1016/j.engappai.2024.109135","http://dx.doi.org/10.1016/j.engappai.2024.109135")</f>
        <v>http://dx.doi.org/10.1016/j.engappai.2024.109135</v>
      </c>
      <c r="Z9" s="4" t="s">
        <v>305</v>
      </c>
      <c r="AA9" s="4" t="s">
        <v>376</v>
      </c>
      <c r="AB9" s="4" t="s">
        <v>305</v>
      </c>
      <c r="AC9" s="4" t="s">
        <v>305</v>
      </c>
      <c r="AD9" s="4" t="s">
        <v>305</v>
      </c>
      <c r="AE9" s="4" t="s">
        <v>305</v>
      </c>
      <c r="AF9" s="4" t="s">
        <v>305</v>
      </c>
      <c r="AG9" s="4" t="s">
        <v>305</v>
      </c>
      <c r="AH9" s="4" t="s">
        <v>305</v>
      </c>
      <c r="AI9" s="4" t="s">
        <v>305</v>
      </c>
      <c r="AJ9" s="4" t="s">
        <v>305</v>
      </c>
      <c r="AK9" s="4" t="s">
        <v>305</v>
      </c>
      <c r="AL9" s="4" t="s">
        <v>377</v>
      </c>
      <c r="AM9" s="4" t="str">
        <f>HYPERLINK("https%3A%2F%2Fwww.webofscience.com%2Fwos%2Fwoscc%2Ffull-record%2FWOS:001320909800001","View Full Record in Web of Science")</f>
        <v>View Full Record in Web of Science</v>
      </c>
    </row>
    <row r="10" spans="1:39">
      <c r="A10" s="4" t="s">
        <v>296</v>
      </c>
      <c r="B10" s="4" t="s">
        <v>378</v>
      </c>
      <c r="C10" s="4" t="s">
        <v>379</v>
      </c>
      <c r="D10" s="4" t="s">
        <v>380</v>
      </c>
      <c r="E10" s="4" t="s">
        <v>300</v>
      </c>
      <c r="F10" s="4" t="s">
        <v>305</v>
      </c>
      <c r="G10" s="4" t="s">
        <v>305</v>
      </c>
      <c r="H10" s="4" t="s">
        <v>303</v>
      </c>
      <c r="I10" s="4" t="s">
        <v>304</v>
      </c>
      <c r="J10" s="4" t="s">
        <v>305</v>
      </c>
      <c r="K10" s="4" t="s">
        <v>305</v>
      </c>
      <c r="L10" s="4" t="s">
        <v>305</v>
      </c>
      <c r="M10" s="4" t="s">
        <v>381</v>
      </c>
      <c r="N10" s="4">
        <v>2024</v>
      </c>
      <c r="O10" s="4">
        <v>207</v>
      </c>
      <c r="P10" s="4" t="s">
        <v>305</v>
      </c>
      <c r="Q10" s="4" t="s">
        <v>305</v>
      </c>
      <c r="R10" s="4" t="s">
        <v>305</v>
      </c>
      <c r="S10" s="4" t="s">
        <v>305</v>
      </c>
      <c r="T10" s="4" t="s">
        <v>305</v>
      </c>
      <c r="U10" s="4" t="s">
        <v>305</v>
      </c>
      <c r="V10" s="4" t="s">
        <v>305</v>
      </c>
      <c r="W10" s="4">
        <v>111759</v>
      </c>
      <c r="X10" s="4" t="s">
        <v>382</v>
      </c>
      <c r="Y10" s="4" t="str">
        <f>HYPERLINK("http://dx.doi.org/10.1016/j.microc.2024.111759","http://dx.doi.org/10.1016/j.microc.2024.111759")</f>
        <v>http://dx.doi.org/10.1016/j.microc.2024.111759</v>
      </c>
      <c r="Z10" s="4" t="s">
        <v>305</v>
      </c>
      <c r="AA10" s="4" t="s">
        <v>327</v>
      </c>
      <c r="AB10" s="4" t="s">
        <v>305</v>
      </c>
      <c r="AC10" s="4" t="s">
        <v>305</v>
      </c>
      <c r="AD10" s="4" t="s">
        <v>305</v>
      </c>
      <c r="AE10" s="4" t="s">
        <v>305</v>
      </c>
      <c r="AF10" s="4" t="s">
        <v>305</v>
      </c>
      <c r="AG10" s="4" t="s">
        <v>305</v>
      </c>
      <c r="AH10" s="4" t="s">
        <v>305</v>
      </c>
      <c r="AI10" s="4" t="s">
        <v>305</v>
      </c>
      <c r="AJ10" s="4" t="s">
        <v>305</v>
      </c>
      <c r="AK10" s="4" t="s">
        <v>305</v>
      </c>
      <c r="AL10" s="4" t="s">
        <v>383</v>
      </c>
      <c r="AM10" s="4" t="str">
        <f>HYPERLINK("https%3A%2F%2Fwww.webofscience.com%2Fwos%2Fwoscc%2Ffull-record%2FWOS:001328785900001","View Full Record in Web of Science")</f>
        <v>View Full Record in Web of Science</v>
      </c>
    </row>
    <row r="11" spans="1:39">
      <c r="A11" s="4" t="s">
        <v>296</v>
      </c>
      <c r="B11" s="4" t="s">
        <v>384</v>
      </c>
      <c r="C11" s="4" t="s">
        <v>385</v>
      </c>
      <c r="D11" s="4" t="s">
        <v>386</v>
      </c>
      <c r="E11" s="4" t="s">
        <v>387</v>
      </c>
      <c r="F11" s="4" t="s">
        <v>388</v>
      </c>
      <c r="G11" s="4" t="s">
        <v>305</v>
      </c>
      <c r="H11" s="4" t="s">
        <v>389</v>
      </c>
      <c r="I11" s="4" t="s">
        <v>390</v>
      </c>
      <c r="J11" s="4" t="s">
        <v>305</v>
      </c>
      <c r="K11" s="4" t="s">
        <v>305</v>
      </c>
      <c r="L11" s="4" t="s">
        <v>305</v>
      </c>
      <c r="M11" s="4" t="s">
        <v>391</v>
      </c>
      <c r="N11" s="4">
        <v>2024</v>
      </c>
      <c r="O11" s="4">
        <v>219</v>
      </c>
      <c r="P11" s="4" t="s">
        <v>305</v>
      </c>
      <c r="Q11" s="4" t="s">
        <v>305</v>
      </c>
      <c r="R11" s="4" t="s">
        <v>305</v>
      </c>
      <c r="S11" s="4" t="s">
        <v>305</v>
      </c>
      <c r="T11" s="4" t="s">
        <v>305</v>
      </c>
      <c r="U11" s="4" t="s">
        <v>305</v>
      </c>
      <c r="V11" s="4" t="s">
        <v>305</v>
      </c>
      <c r="W11" s="4">
        <v>119103</v>
      </c>
      <c r="X11" s="4" t="s">
        <v>392</v>
      </c>
      <c r="Y11" s="4" t="str">
        <f>HYPERLINK("http://dx.doi.org/10.1016/j.indcrop.2024.119103","http://dx.doi.org/10.1016/j.indcrop.2024.119103")</f>
        <v>http://dx.doi.org/10.1016/j.indcrop.2024.119103</v>
      </c>
      <c r="Z11" s="4" t="s">
        <v>305</v>
      </c>
      <c r="AA11" s="4" t="s">
        <v>308</v>
      </c>
      <c r="AB11" s="4" t="s">
        <v>305</v>
      </c>
      <c r="AC11" s="4" t="s">
        <v>305</v>
      </c>
      <c r="AD11" s="4" t="s">
        <v>305</v>
      </c>
      <c r="AE11" s="4" t="s">
        <v>305</v>
      </c>
      <c r="AF11" s="4" t="s">
        <v>305</v>
      </c>
      <c r="AG11" s="4" t="s">
        <v>305</v>
      </c>
      <c r="AH11" s="4" t="s">
        <v>305</v>
      </c>
      <c r="AI11" s="4" t="s">
        <v>305</v>
      </c>
      <c r="AJ11" s="4" t="s">
        <v>305</v>
      </c>
      <c r="AK11" s="4" t="s">
        <v>305</v>
      </c>
      <c r="AL11" s="4" t="s">
        <v>393</v>
      </c>
      <c r="AM11" s="4" t="str">
        <f>HYPERLINK("https%3A%2F%2Fwww.webofscience.com%2Fwos%2Fwoscc%2Ffull-record%2FWOS:001264376500001","View Full Record in Web of Science")</f>
        <v>View Full Record in Web of Science</v>
      </c>
    </row>
    <row r="12" spans="1:39">
      <c r="A12" s="4" t="s">
        <v>296</v>
      </c>
      <c r="B12" s="4" t="s">
        <v>394</v>
      </c>
      <c r="C12" s="4" t="s">
        <v>395</v>
      </c>
      <c r="D12" s="4" t="s">
        <v>396</v>
      </c>
      <c r="E12" s="4" t="s">
        <v>397</v>
      </c>
      <c r="F12" s="4" t="s">
        <v>398</v>
      </c>
      <c r="G12" s="4" t="s">
        <v>305</v>
      </c>
      <c r="H12" s="4" t="s">
        <v>399</v>
      </c>
      <c r="I12" s="4" t="s">
        <v>400</v>
      </c>
      <c r="J12" s="4" t="s">
        <v>305</v>
      </c>
      <c r="K12" s="4" t="s">
        <v>305</v>
      </c>
      <c r="L12" s="4" t="s">
        <v>305</v>
      </c>
      <c r="M12" s="4" t="s">
        <v>373</v>
      </c>
      <c r="N12" s="4">
        <v>2024</v>
      </c>
      <c r="O12" s="4">
        <v>545</v>
      </c>
      <c r="P12" s="4" t="s">
        <v>305</v>
      </c>
      <c r="Q12" s="4" t="s">
        <v>305</v>
      </c>
      <c r="R12" s="4" t="s">
        <v>305</v>
      </c>
      <c r="S12" s="4" t="s">
        <v>305</v>
      </c>
      <c r="T12" s="4" t="s">
        <v>305</v>
      </c>
      <c r="U12" s="4" t="s">
        <v>305</v>
      </c>
      <c r="V12" s="4" t="s">
        <v>305</v>
      </c>
      <c r="W12" s="4">
        <v>109272</v>
      </c>
      <c r="X12" s="4" t="s">
        <v>401</v>
      </c>
      <c r="Y12" s="4" t="str">
        <f>HYPERLINK("http://dx.doi.org/10.1016/j.carres.2024.109272","http://dx.doi.org/10.1016/j.carres.2024.109272")</f>
        <v>http://dx.doi.org/10.1016/j.carres.2024.109272</v>
      </c>
      <c r="Z12" s="4" t="s">
        <v>305</v>
      </c>
      <c r="AA12" s="4" t="s">
        <v>327</v>
      </c>
      <c r="AB12" s="4" t="s">
        <v>305</v>
      </c>
      <c r="AC12" s="4" t="s">
        <v>305</v>
      </c>
      <c r="AD12" s="4" t="s">
        <v>305</v>
      </c>
      <c r="AE12" s="4" t="s">
        <v>305</v>
      </c>
      <c r="AF12" s="4" t="s">
        <v>305</v>
      </c>
      <c r="AG12" s="4">
        <v>39293243</v>
      </c>
      <c r="AH12" s="4" t="s">
        <v>305</v>
      </c>
      <c r="AI12" s="4" t="s">
        <v>305</v>
      </c>
      <c r="AJ12" s="4" t="s">
        <v>305</v>
      </c>
      <c r="AK12" s="4" t="s">
        <v>305</v>
      </c>
      <c r="AL12" s="4" t="s">
        <v>402</v>
      </c>
      <c r="AM12" s="4" t="str">
        <f>HYPERLINK("https%3A%2F%2Fwww.webofscience.com%2Fwos%2Fwoscc%2Ffull-record%2FWOS:001318075600001","View Full Record in Web of Science")</f>
        <v>View Full Record in Web of Science</v>
      </c>
    </row>
    <row r="13" spans="1:39">
      <c r="A13" s="4" t="s">
        <v>296</v>
      </c>
      <c r="B13" s="4" t="s">
        <v>403</v>
      </c>
      <c r="C13" s="4" t="s">
        <v>404</v>
      </c>
      <c r="D13" s="4" t="s">
        <v>405</v>
      </c>
      <c r="E13" s="4" t="s">
        <v>406</v>
      </c>
      <c r="F13" s="4" t="s">
        <v>407</v>
      </c>
      <c r="G13" s="4" t="s">
        <v>305</v>
      </c>
      <c r="H13" s="4" t="s">
        <v>408</v>
      </c>
      <c r="I13" s="4" t="s">
        <v>409</v>
      </c>
      <c r="J13" s="4" t="s">
        <v>305</v>
      </c>
      <c r="K13" s="4" t="s">
        <v>305</v>
      </c>
      <c r="L13" s="4" t="s">
        <v>305</v>
      </c>
      <c r="M13" s="4" t="s">
        <v>306</v>
      </c>
      <c r="N13" s="4">
        <v>2024</v>
      </c>
      <c r="O13" s="4">
        <v>202</v>
      </c>
      <c r="P13" s="4" t="s">
        <v>305</v>
      </c>
      <c r="Q13" s="4" t="s">
        <v>305</v>
      </c>
      <c r="R13" s="4" t="s">
        <v>305</v>
      </c>
      <c r="S13" s="4" t="s">
        <v>305</v>
      </c>
      <c r="T13" s="4" t="s">
        <v>305</v>
      </c>
      <c r="U13" s="4" t="s">
        <v>305</v>
      </c>
      <c r="V13" s="4" t="s">
        <v>305</v>
      </c>
      <c r="W13" s="4">
        <v>106008</v>
      </c>
      <c r="X13" s="4" t="s">
        <v>410</v>
      </c>
      <c r="Y13" s="4" t="str">
        <f>HYPERLINK("http://dx.doi.org/10.1016/j.reactfunctpolym.2024.106008","http://dx.doi.org/10.1016/j.reactfunctpolym.2024.106008")</f>
        <v>http://dx.doi.org/10.1016/j.reactfunctpolym.2024.106008</v>
      </c>
      <c r="Z13" s="4" t="s">
        <v>305</v>
      </c>
      <c r="AA13" s="4" t="s">
        <v>308</v>
      </c>
      <c r="AB13" s="4" t="s">
        <v>305</v>
      </c>
      <c r="AC13" s="4" t="s">
        <v>305</v>
      </c>
      <c r="AD13" s="4" t="s">
        <v>305</v>
      </c>
      <c r="AE13" s="4" t="s">
        <v>305</v>
      </c>
      <c r="AF13" s="4" t="s">
        <v>305</v>
      </c>
      <c r="AG13" s="4" t="s">
        <v>305</v>
      </c>
      <c r="AH13" s="4" t="s">
        <v>305</v>
      </c>
      <c r="AI13" s="4" t="s">
        <v>305</v>
      </c>
      <c r="AJ13" s="4" t="s">
        <v>305</v>
      </c>
      <c r="AK13" s="4" t="s">
        <v>305</v>
      </c>
      <c r="AL13" s="4" t="s">
        <v>411</v>
      </c>
      <c r="AM13" s="4" t="str">
        <f>HYPERLINK("https%3A%2F%2Fwww.webofscience.com%2Fwos%2Fwoscc%2Ffull-record%2FWOS:001272858200001","View Full Record in Web of Science")</f>
        <v>View Full Record in Web of Science</v>
      </c>
    </row>
    <row r="14" spans="1:39">
      <c r="A14" s="4" t="s">
        <v>296</v>
      </c>
      <c r="B14" s="4" t="s">
        <v>412</v>
      </c>
      <c r="C14" s="4" t="s">
        <v>413</v>
      </c>
      <c r="D14" s="4" t="s">
        <v>414</v>
      </c>
      <c r="E14" s="4" t="s">
        <v>415</v>
      </c>
      <c r="F14" s="4" t="s">
        <v>305</v>
      </c>
      <c r="G14" s="4" t="s">
        <v>305</v>
      </c>
      <c r="H14" s="4" t="s">
        <v>416</v>
      </c>
      <c r="I14" s="4" t="s">
        <v>417</v>
      </c>
      <c r="J14" s="4" t="s">
        <v>305</v>
      </c>
      <c r="K14" s="4" t="s">
        <v>305</v>
      </c>
      <c r="L14" s="4" t="s">
        <v>305</v>
      </c>
      <c r="M14" s="4" t="s">
        <v>373</v>
      </c>
      <c r="N14" s="4">
        <v>2024</v>
      </c>
      <c r="O14" s="4">
        <v>196</v>
      </c>
      <c r="P14" s="4" t="s">
        <v>305</v>
      </c>
      <c r="Q14" s="4" t="s">
        <v>305</v>
      </c>
      <c r="R14" s="4" t="s">
        <v>305</v>
      </c>
      <c r="S14" s="4" t="s">
        <v>305</v>
      </c>
      <c r="T14" s="4" t="s">
        <v>305</v>
      </c>
      <c r="U14" s="4" t="s">
        <v>305</v>
      </c>
      <c r="V14" s="4" t="s">
        <v>305</v>
      </c>
      <c r="W14" s="4">
        <v>108750</v>
      </c>
      <c r="X14" s="4" t="s">
        <v>418</v>
      </c>
      <c r="Y14" s="4" t="str">
        <f>HYPERLINK("http://dx.doi.org/10.1016/j.porgcoat.2024.108750","http://dx.doi.org/10.1016/j.porgcoat.2024.108750")</f>
        <v>http://dx.doi.org/10.1016/j.porgcoat.2024.108750</v>
      </c>
      <c r="Z14" s="4" t="s">
        <v>305</v>
      </c>
      <c r="AA14" s="4" t="s">
        <v>376</v>
      </c>
      <c r="AB14" s="4" t="s">
        <v>305</v>
      </c>
      <c r="AC14" s="4" t="s">
        <v>305</v>
      </c>
      <c r="AD14" s="4" t="s">
        <v>305</v>
      </c>
      <c r="AE14" s="4" t="s">
        <v>305</v>
      </c>
      <c r="AF14" s="4" t="s">
        <v>305</v>
      </c>
      <c r="AG14" s="4" t="s">
        <v>305</v>
      </c>
      <c r="AH14" s="4" t="s">
        <v>305</v>
      </c>
      <c r="AI14" s="4" t="s">
        <v>305</v>
      </c>
      <c r="AJ14" s="4" t="s">
        <v>305</v>
      </c>
      <c r="AK14" s="4" t="s">
        <v>305</v>
      </c>
      <c r="AL14" s="4" t="s">
        <v>419</v>
      </c>
      <c r="AM14" s="4" t="str">
        <f>HYPERLINK("https%3A%2F%2Fwww.webofscience.com%2Fwos%2Fwoscc%2Ffull-record%2FWOS:001301800300001","View Full Record in Web of Science")</f>
        <v>View Full Record in Web of Science</v>
      </c>
    </row>
    <row r="15" spans="1:39">
      <c r="A15" s="4" t="s">
        <v>296</v>
      </c>
      <c r="B15" s="4" t="s">
        <v>420</v>
      </c>
      <c r="C15" s="4" t="s">
        <v>421</v>
      </c>
      <c r="D15" s="4" t="s">
        <v>422</v>
      </c>
      <c r="E15" s="4" t="s">
        <v>423</v>
      </c>
      <c r="F15" s="4" t="s">
        <v>424</v>
      </c>
      <c r="G15" s="4" t="s">
        <v>305</v>
      </c>
      <c r="H15" s="4" t="s">
        <v>425</v>
      </c>
      <c r="I15" s="4" t="s">
        <v>426</v>
      </c>
      <c r="J15" s="4" t="s">
        <v>305</v>
      </c>
      <c r="K15" s="4" t="s">
        <v>305</v>
      </c>
      <c r="L15" s="4" t="s">
        <v>305</v>
      </c>
      <c r="M15" s="4" t="s">
        <v>427</v>
      </c>
      <c r="N15" s="4">
        <v>2024</v>
      </c>
      <c r="O15" s="4">
        <v>495</v>
      </c>
      <c r="P15" s="4" t="s">
        <v>305</v>
      </c>
      <c r="Q15" s="4" t="s">
        <v>305</v>
      </c>
      <c r="R15" s="4" t="s">
        <v>305</v>
      </c>
      <c r="S15" s="4" t="s">
        <v>305</v>
      </c>
      <c r="T15" s="4" t="s">
        <v>305</v>
      </c>
      <c r="U15" s="4" t="s">
        <v>305</v>
      </c>
      <c r="V15" s="4" t="s">
        <v>305</v>
      </c>
      <c r="W15" s="4">
        <v>153659</v>
      </c>
      <c r="X15" s="4" t="s">
        <v>428</v>
      </c>
      <c r="Y15" s="4" t="str">
        <f>HYPERLINK("http://dx.doi.org/10.1016/j.cej.2024.153659","http://dx.doi.org/10.1016/j.cej.2024.153659")</f>
        <v>http://dx.doi.org/10.1016/j.cej.2024.153659</v>
      </c>
      <c r="Z15" s="4" t="s">
        <v>305</v>
      </c>
      <c r="AA15" s="4" t="s">
        <v>308</v>
      </c>
      <c r="AB15" s="4" t="s">
        <v>305</v>
      </c>
      <c r="AC15" s="4" t="s">
        <v>305</v>
      </c>
      <c r="AD15" s="4" t="s">
        <v>305</v>
      </c>
      <c r="AE15" s="4" t="s">
        <v>305</v>
      </c>
      <c r="AF15" s="4" t="s">
        <v>305</v>
      </c>
      <c r="AG15" s="4" t="s">
        <v>305</v>
      </c>
      <c r="AH15" s="4" t="s">
        <v>305</v>
      </c>
      <c r="AI15" s="4" t="s">
        <v>305</v>
      </c>
      <c r="AJ15" s="4" t="s">
        <v>305</v>
      </c>
      <c r="AK15" s="4" t="s">
        <v>305</v>
      </c>
      <c r="AL15" s="4" t="s">
        <v>429</v>
      </c>
      <c r="AM15" s="4" t="str">
        <f>HYPERLINK("https%3A%2F%2Fwww.webofscience.com%2Fwos%2Fwoscc%2Ffull-record%2FWOS:001270675800001","View Full Record in Web of Science")</f>
        <v>View Full Record in Web of Science</v>
      </c>
    </row>
    <row r="16" spans="1:39">
      <c r="A16" s="4" t="s">
        <v>296</v>
      </c>
      <c r="B16" s="4" t="s">
        <v>430</v>
      </c>
      <c r="C16" s="4" t="s">
        <v>431</v>
      </c>
      <c r="D16" s="4" t="s">
        <v>432</v>
      </c>
      <c r="E16" s="4" t="s">
        <v>433</v>
      </c>
      <c r="F16" s="4" t="s">
        <v>305</v>
      </c>
      <c r="G16" s="4" t="s">
        <v>305</v>
      </c>
      <c r="H16" s="4" t="s">
        <v>434</v>
      </c>
      <c r="I16" s="4" t="s">
        <v>435</v>
      </c>
      <c r="J16" s="4" t="s">
        <v>305</v>
      </c>
      <c r="K16" s="4" t="s">
        <v>305</v>
      </c>
      <c r="L16" s="4" t="s">
        <v>305</v>
      </c>
      <c r="M16" s="4" t="s">
        <v>436</v>
      </c>
      <c r="N16" s="4">
        <v>2025</v>
      </c>
      <c r="O16" s="4">
        <v>165</v>
      </c>
      <c r="P16" s="4" t="s">
        <v>305</v>
      </c>
      <c r="Q16" s="4" t="s">
        <v>305</v>
      </c>
      <c r="R16" s="4" t="s">
        <v>305</v>
      </c>
      <c r="S16" s="4" t="s">
        <v>305</v>
      </c>
      <c r="T16" s="4" t="s">
        <v>305</v>
      </c>
      <c r="U16" s="4" t="s">
        <v>305</v>
      </c>
      <c r="V16" s="4" t="s">
        <v>305</v>
      </c>
      <c r="W16" s="4">
        <v>116078</v>
      </c>
      <c r="X16" s="4" t="s">
        <v>437</v>
      </c>
      <c r="Y16" s="4" t="str">
        <f>HYPERLINK("http://dx.doi.org/10.1016/j.physe.2024.116078","http://dx.doi.org/10.1016/j.physe.2024.116078")</f>
        <v>http://dx.doi.org/10.1016/j.physe.2024.116078</v>
      </c>
      <c r="Z16" s="4" t="s">
        <v>305</v>
      </c>
      <c r="AA16" s="4" t="s">
        <v>376</v>
      </c>
      <c r="AB16" s="4" t="s">
        <v>305</v>
      </c>
      <c r="AC16" s="4" t="s">
        <v>305</v>
      </c>
      <c r="AD16" s="4" t="s">
        <v>305</v>
      </c>
      <c r="AE16" s="4" t="s">
        <v>305</v>
      </c>
      <c r="AF16" s="4" t="s">
        <v>305</v>
      </c>
      <c r="AG16" s="4" t="s">
        <v>305</v>
      </c>
      <c r="AH16" s="4" t="s">
        <v>305</v>
      </c>
      <c r="AI16" s="4" t="s">
        <v>305</v>
      </c>
      <c r="AJ16" s="4" t="s">
        <v>305</v>
      </c>
      <c r="AK16" s="4" t="s">
        <v>305</v>
      </c>
      <c r="AL16" s="4" t="s">
        <v>438</v>
      </c>
      <c r="AM16" s="4" t="str">
        <f>HYPERLINK("https%3A%2F%2Fwww.webofscience.com%2Fwos%2Fwoscc%2Ffull-record%2FWOS:001302512500001","View Full Record in Web of Science")</f>
        <v>View Full Record in Web of Science</v>
      </c>
    </row>
    <row r="17" spans="1:39">
      <c r="A17" s="4" t="s">
        <v>296</v>
      </c>
      <c r="B17" s="4" t="s">
        <v>439</v>
      </c>
      <c r="C17" s="4" t="s">
        <v>440</v>
      </c>
      <c r="D17" s="4" t="s">
        <v>441</v>
      </c>
      <c r="E17" s="4" t="s">
        <v>442</v>
      </c>
      <c r="F17" s="4" t="s">
        <v>305</v>
      </c>
      <c r="G17" s="4" t="s">
        <v>305</v>
      </c>
      <c r="H17" s="4" t="s">
        <v>443</v>
      </c>
      <c r="I17" s="4" t="s">
        <v>444</v>
      </c>
      <c r="J17" s="4" t="s">
        <v>305</v>
      </c>
      <c r="K17" s="4" t="s">
        <v>305</v>
      </c>
      <c r="L17" s="4" t="s">
        <v>305</v>
      </c>
      <c r="M17" s="4" t="s">
        <v>373</v>
      </c>
      <c r="N17" s="4">
        <v>2024</v>
      </c>
      <c r="O17" s="4">
        <v>30</v>
      </c>
      <c r="P17" s="4">
        <v>6</v>
      </c>
      <c r="Q17" s="4" t="s">
        <v>305</v>
      </c>
      <c r="R17" s="4" t="s">
        <v>305</v>
      </c>
      <c r="S17" s="4" t="s">
        <v>305</v>
      </c>
      <c r="T17" s="4" t="s">
        <v>305</v>
      </c>
      <c r="U17" s="4">
        <v>1584</v>
      </c>
      <c r="V17" s="4">
        <v>1598</v>
      </c>
      <c r="W17" s="4" t="s">
        <v>305</v>
      </c>
      <c r="X17" s="4" t="s">
        <v>445</v>
      </c>
      <c r="Y17" s="4" t="str">
        <f>HYPERLINK("http://dx.doi.org/10.1002/vnl.22141","http://dx.doi.org/10.1002/vnl.22141")</f>
        <v>http://dx.doi.org/10.1002/vnl.22141</v>
      </c>
      <c r="Z17" s="4" t="s">
        <v>305</v>
      </c>
      <c r="AA17" s="4" t="s">
        <v>376</v>
      </c>
      <c r="AB17" s="4" t="s">
        <v>305</v>
      </c>
      <c r="AC17" s="4" t="s">
        <v>305</v>
      </c>
      <c r="AD17" s="4" t="s">
        <v>305</v>
      </c>
      <c r="AE17" s="4" t="s">
        <v>305</v>
      </c>
      <c r="AF17" s="4" t="s">
        <v>305</v>
      </c>
      <c r="AG17" s="4" t="s">
        <v>305</v>
      </c>
      <c r="AH17" s="4" t="s">
        <v>305</v>
      </c>
      <c r="AI17" s="4" t="s">
        <v>305</v>
      </c>
      <c r="AJ17" s="4" t="s">
        <v>305</v>
      </c>
      <c r="AK17" s="4" t="s">
        <v>305</v>
      </c>
      <c r="AL17" s="4" t="s">
        <v>446</v>
      </c>
      <c r="AM17" s="4" t="str">
        <f>HYPERLINK("https%3A%2F%2Fwww.webofscience.com%2Fwos%2Fwoscc%2Ffull-record%2FWOS:001300146100001","View Full Record in Web of Science")</f>
        <v>View Full Record in Web of Science</v>
      </c>
    </row>
    <row r="18" spans="1:39">
      <c r="A18" s="4" t="s">
        <v>296</v>
      </c>
      <c r="B18" s="4" t="s">
        <v>447</v>
      </c>
      <c r="C18" s="4" t="s">
        <v>448</v>
      </c>
      <c r="D18" s="4" t="s">
        <v>449</v>
      </c>
      <c r="E18" s="4" t="s">
        <v>450</v>
      </c>
      <c r="F18" s="4" t="s">
        <v>305</v>
      </c>
      <c r="G18" s="4" t="s">
        <v>305</v>
      </c>
      <c r="H18" s="4" t="s">
        <v>451</v>
      </c>
      <c r="I18" s="4" t="s">
        <v>452</v>
      </c>
      <c r="J18" s="4" t="s">
        <v>305</v>
      </c>
      <c r="K18" s="4" t="s">
        <v>305</v>
      </c>
      <c r="L18" s="4" t="s">
        <v>305</v>
      </c>
      <c r="M18" s="4" t="s">
        <v>316</v>
      </c>
      <c r="N18" s="4">
        <v>2024</v>
      </c>
      <c r="O18" s="4">
        <v>278</v>
      </c>
      <c r="P18" s="4" t="s">
        <v>305</v>
      </c>
      <c r="Q18" s="4">
        <v>3</v>
      </c>
      <c r="R18" s="4" t="s">
        <v>305</v>
      </c>
      <c r="S18" s="4" t="s">
        <v>305</v>
      </c>
      <c r="T18" s="4" t="s">
        <v>305</v>
      </c>
      <c r="U18" s="4" t="s">
        <v>305</v>
      </c>
      <c r="V18" s="4" t="s">
        <v>305</v>
      </c>
      <c r="W18" s="4">
        <v>134592</v>
      </c>
      <c r="X18" s="4" t="s">
        <v>453</v>
      </c>
      <c r="Y18" s="4" t="str">
        <f>HYPERLINK("http://dx.doi.org/10.1016/j.ijbiomac.2024.134592","http://dx.doi.org/10.1016/j.ijbiomac.2024.134592")</f>
        <v>http://dx.doi.org/10.1016/j.ijbiomac.2024.134592</v>
      </c>
      <c r="Z18" s="4" t="s">
        <v>305</v>
      </c>
      <c r="AA18" s="4" t="s">
        <v>376</v>
      </c>
      <c r="AB18" s="4" t="s">
        <v>305</v>
      </c>
      <c r="AC18" s="4" t="s">
        <v>305</v>
      </c>
      <c r="AD18" s="4" t="s">
        <v>305</v>
      </c>
      <c r="AE18" s="4" t="s">
        <v>305</v>
      </c>
      <c r="AF18" s="4" t="s">
        <v>305</v>
      </c>
      <c r="AG18" s="4">
        <v>39122069</v>
      </c>
      <c r="AH18" s="4" t="s">
        <v>305</v>
      </c>
      <c r="AI18" s="4" t="s">
        <v>305</v>
      </c>
      <c r="AJ18" s="4" t="s">
        <v>305</v>
      </c>
      <c r="AK18" s="4" t="s">
        <v>305</v>
      </c>
      <c r="AL18" s="4" t="s">
        <v>454</v>
      </c>
      <c r="AM18" s="4" t="str">
        <f>HYPERLINK("https%3A%2F%2Fwww.webofscience.com%2Fwos%2Fwoscc%2Ffull-record%2FWOS:001300166400001","View Full Record in Web of Science")</f>
        <v>View Full Record in Web of Science</v>
      </c>
    </row>
    <row r="19" spans="1:39">
      <c r="A19" s="4" t="s">
        <v>296</v>
      </c>
      <c r="B19" s="4" t="s">
        <v>455</v>
      </c>
      <c r="C19" s="4" t="s">
        <v>456</v>
      </c>
      <c r="D19" s="4" t="s">
        <v>457</v>
      </c>
      <c r="E19" s="4" t="s">
        <v>458</v>
      </c>
      <c r="F19" s="4" t="s">
        <v>305</v>
      </c>
      <c r="G19" s="4" t="s">
        <v>459</v>
      </c>
      <c r="H19" s="4" t="s">
        <v>460</v>
      </c>
      <c r="I19" s="4" t="s">
        <v>461</v>
      </c>
      <c r="J19" s="4" t="s">
        <v>305</v>
      </c>
      <c r="K19" s="4" t="s">
        <v>305</v>
      </c>
      <c r="L19" s="4" t="s">
        <v>305</v>
      </c>
      <c r="M19" s="4" t="s">
        <v>462</v>
      </c>
      <c r="N19" s="4">
        <v>2025</v>
      </c>
      <c r="O19" s="4">
        <v>212</v>
      </c>
      <c r="P19" s="4" t="s">
        <v>305</v>
      </c>
      <c r="Q19" s="4" t="s">
        <v>305</v>
      </c>
      <c r="R19" s="4" t="s">
        <v>305</v>
      </c>
      <c r="S19" s="4" t="s">
        <v>305</v>
      </c>
      <c r="T19" s="4" t="s">
        <v>305</v>
      </c>
      <c r="U19" s="4">
        <v>251</v>
      </c>
      <c r="V19" s="4">
        <v>258</v>
      </c>
      <c r="W19" s="4" t="s">
        <v>305</v>
      </c>
      <c r="X19" s="4" t="s">
        <v>463</v>
      </c>
      <c r="Y19" s="4" t="str">
        <f>HYPERLINK("http://dx.doi.org/10.1016/j.jmst.2024.06.023","http://dx.doi.org/10.1016/j.jmst.2024.06.023")</f>
        <v>http://dx.doi.org/10.1016/j.jmst.2024.06.023</v>
      </c>
      <c r="Z19" s="4" t="s">
        <v>305</v>
      </c>
      <c r="AA19" s="4" t="s">
        <v>308</v>
      </c>
      <c r="AB19" s="4" t="s">
        <v>305</v>
      </c>
      <c r="AC19" s="4" t="s">
        <v>305</v>
      </c>
      <c r="AD19" s="4" t="s">
        <v>305</v>
      </c>
      <c r="AE19" s="4" t="s">
        <v>305</v>
      </c>
      <c r="AF19" s="4" t="s">
        <v>305</v>
      </c>
      <c r="AG19" s="4" t="s">
        <v>305</v>
      </c>
      <c r="AH19" s="4" t="s">
        <v>305</v>
      </c>
      <c r="AI19" s="4" t="s">
        <v>305</v>
      </c>
      <c r="AJ19" s="4" t="s">
        <v>305</v>
      </c>
      <c r="AK19" s="4" t="s">
        <v>305</v>
      </c>
      <c r="AL19" s="4" t="s">
        <v>464</v>
      </c>
      <c r="AM19" s="4" t="str">
        <f>HYPERLINK("https%3A%2F%2Fwww.webofscience.com%2Fwos%2Fwoscc%2Ffull-record%2FWOS:001278821300001","View Full Record in Web of Science")</f>
        <v>View Full Record in Web of Science</v>
      </c>
    </row>
    <row r="20" spans="1:39">
      <c r="A20" s="4" t="s">
        <v>296</v>
      </c>
      <c r="B20" s="4" t="s">
        <v>465</v>
      </c>
      <c r="C20" s="4" t="s">
        <v>466</v>
      </c>
      <c r="D20" s="4" t="s">
        <v>467</v>
      </c>
      <c r="E20" s="4" t="s">
        <v>468</v>
      </c>
      <c r="F20" s="4" t="s">
        <v>469</v>
      </c>
      <c r="G20" s="4" t="s">
        <v>305</v>
      </c>
      <c r="H20" s="4" t="s">
        <v>470</v>
      </c>
      <c r="I20" s="4" t="s">
        <v>305</v>
      </c>
      <c r="J20" s="4" t="s">
        <v>305</v>
      </c>
      <c r="K20" s="4" t="s">
        <v>305</v>
      </c>
      <c r="L20" s="4" t="s">
        <v>305</v>
      </c>
      <c r="M20" s="4" t="s">
        <v>471</v>
      </c>
      <c r="N20" s="4">
        <v>2024</v>
      </c>
      <c r="O20" s="4">
        <v>25</v>
      </c>
      <c r="P20" s="4">
        <v>1</v>
      </c>
      <c r="Q20" s="4" t="s">
        <v>305</v>
      </c>
      <c r="R20" s="4" t="s">
        <v>305</v>
      </c>
      <c r="S20" s="4" t="s">
        <v>305</v>
      </c>
      <c r="T20" s="4" t="s">
        <v>305</v>
      </c>
      <c r="U20" s="4" t="s">
        <v>305</v>
      </c>
      <c r="V20" s="4" t="s">
        <v>305</v>
      </c>
      <c r="W20" s="4">
        <v>773</v>
      </c>
      <c r="X20" s="4" t="s">
        <v>472</v>
      </c>
      <c r="Y20" s="4" t="str">
        <f>HYPERLINK("http://dx.doi.org/10.1186/s12864-024-10680-w","http://dx.doi.org/10.1186/s12864-024-10680-w")</f>
        <v>http://dx.doi.org/10.1186/s12864-024-10680-w</v>
      </c>
      <c r="Z20" s="4" t="s">
        <v>305</v>
      </c>
      <c r="AA20" s="4" t="s">
        <v>305</v>
      </c>
      <c r="AB20" s="4" t="s">
        <v>305</v>
      </c>
      <c r="AC20" s="4" t="s">
        <v>305</v>
      </c>
      <c r="AD20" s="4" t="s">
        <v>305</v>
      </c>
      <c r="AE20" s="4" t="s">
        <v>305</v>
      </c>
      <c r="AF20" s="4" t="s">
        <v>305</v>
      </c>
      <c r="AG20" s="4">
        <v>39118028</v>
      </c>
      <c r="AH20" s="4" t="s">
        <v>305</v>
      </c>
      <c r="AI20" s="4" t="s">
        <v>305</v>
      </c>
      <c r="AJ20" s="4" t="s">
        <v>305</v>
      </c>
      <c r="AK20" s="4" t="s">
        <v>305</v>
      </c>
      <c r="AL20" s="4" t="s">
        <v>473</v>
      </c>
      <c r="AM20" s="4" t="str">
        <f>HYPERLINK("https%3A%2F%2Fwww.webofscience.com%2Fwos%2Fwoscc%2Ffull-record%2FWOS:001287496100003","View Full Record in Web of Science")</f>
        <v>View Full Record in Web of Science</v>
      </c>
    </row>
    <row r="21" spans="1:39">
      <c r="A21" s="4" t="s">
        <v>296</v>
      </c>
      <c r="B21" s="4" t="s">
        <v>474</v>
      </c>
      <c r="C21" s="4" t="s">
        <v>475</v>
      </c>
      <c r="D21" s="4" t="s">
        <v>476</v>
      </c>
      <c r="E21" s="4" t="s">
        <v>477</v>
      </c>
      <c r="F21" s="4" t="s">
        <v>478</v>
      </c>
      <c r="G21" s="4" t="s">
        <v>305</v>
      </c>
      <c r="H21" s="4" t="s">
        <v>305</v>
      </c>
      <c r="I21" s="4" t="s">
        <v>479</v>
      </c>
      <c r="J21" s="4" t="s">
        <v>305</v>
      </c>
      <c r="K21" s="4" t="s">
        <v>305</v>
      </c>
      <c r="L21" s="4" t="s">
        <v>305</v>
      </c>
      <c r="M21" s="4" t="s">
        <v>306</v>
      </c>
      <c r="N21" s="4">
        <v>2024</v>
      </c>
      <c r="O21" s="4">
        <v>29</v>
      </c>
      <c r="P21" s="4">
        <v>18</v>
      </c>
      <c r="Q21" s="4" t="s">
        <v>305</v>
      </c>
      <c r="R21" s="4" t="s">
        <v>305</v>
      </c>
      <c r="S21" s="4" t="s">
        <v>305</v>
      </c>
      <c r="T21" s="4" t="s">
        <v>305</v>
      </c>
      <c r="U21" s="4" t="s">
        <v>305</v>
      </c>
      <c r="V21" s="4" t="s">
        <v>305</v>
      </c>
      <c r="W21" s="4">
        <v>4310</v>
      </c>
      <c r="X21" s="4" t="s">
        <v>480</v>
      </c>
      <c r="Y21" s="4" t="str">
        <f>HYPERLINK("http://dx.doi.org/10.3390/molecules29184310","http://dx.doi.org/10.3390/molecules29184310")</f>
        <v>http://dx.doi.org/10.3390/molecules29184310</v>
      </c>
      <c r="Z21" s="4" t="s">
        <v>305</v>
      </c>
      <c r="AA21" s="4" t="s">
        <v>305</v>
      </c>
      <c r="AB21" s="4" t="s">
        <v>305</v>
      </c>
      <c r="AC21" s="4" t="s">
        <v>305</v>
      </c>
      <c r="AD21" s="4" t="s">
        <v>305</v>
      </c>
      <c r="AE21" s="4" t="s">
        <v>305</v>
      </c>
      <c r="AF21" s="4" t="s">
        <v>305</v>
      </c>
      <c r="AG21" s="4">
        <v>39339305</v>
      </c>
      <c r="AH21" s="4" t="s">
        <v>305</v>
      </c>
      <c r="AI21" s="4" t="s">
        <v>305</v>
      </c>
      <c r="AJ21" s="4" t="s">
        <v>305</v>
      </c>
      <c r="AK21" s="4" t="s">
        <v>305</v>
      </c>
      <c r="AL21" s="4" t="s">
        <v>481</v>
      </c>
      <c r="AM21" s="4" t="str">
        <f>HYPERLINK("https%3A%2F%2Fwww.webofscience.com%2Fwos%2Fwoscc%2Ffull-record%2FWOS:001323717600001","View Full Record in Web of Science")</f>
        <v>View Full Record in Web of Science</v>
      </c>
    </row>
    <row r="22" spans="1:39">
      <c r="A22" s="4" t="s">
        <v>296</v>
      </c>
      <c r="B22" s="4" t="s">
        <v>482</v>
      </c>
      <c r="C22" s="4" t="s">
        <v>483</v>
      </c>
      <c r="D22" s="4" t="s">
        <v>484</v>
      </c>
      <c r="E22" s="4" t="s">
        <v>485</v>
      </c>
      <c r="F22" s="4" t="s">
        <v>486</v>
      </c>
      <c r="G22" s="4" t="s">
        <v>305</v>
      </c>
      <c r="H22" s="4" t="s">
        <v>487</v>
      </c>
      <c r="I22" s="4" t="s">
        <v>488</v>
      </c>
      <c r="J22" s="4" t="s">
        <v>305</v>
      </c>
      <c r="K22" s="4" t="s">
        <v>305</v>
      </c>
      <c r="L22" s="4" t="s">
        <v>305</v>
      </c>
      <c r="M22" s="4" t="s">
        <v>489</v>
      </c>
      <c r="N22" s="4">
        <v>2024</v>
      </c>
      <c r="O22" s="4" t="s">
        <v>305</v>
      </c>
      <c r="P22" s="4" t="s">
        <v>305</v>
      </c>
      <c r="Q22" s="4" t="s">
        <v>305</v>
      </c>
      <c r="R22" s="4" t="s">
        <v>305</v>
      </c>
      <c r="S22" s="4" t="s">
        <v>305</v>
      </c>
      <c r="T22" s="4" t="s">
        <v>305</v>
      </c>
      <c r="U22" s="4" t="s">
        <v>305</v>
      </c>
      <c r="V22" s="4" t="s">
        <v>305</v>
      </c>
      <c r="W22" s="4" t="s">
        <v>305</v>
      </c>
      <c r="X22" s="4" t="s">
        <v>490</v>
      </c>
      <c r="Y22" s="4" t="str">
        <f>HYPERLINK("http://dx.doi.org/10.1002/pc.29085","http://dx.doi.org/10.1002/pc.29085")</f>
        <v>http://dx.doi.org/10.1002/pc.29085</v>
      </c>
      <c r="Z22" s="4" t="s">
        <v>305</v>
      </c>
      <c r="AA22" s="4" t="s">
        <v>327</v>
      </c>
      <c r="AB22" s="4" t="s">
        <v>305</v>
      </c>
      <c r="AC22" s="4" t="s">
        <v>305</v>
      </c>
      <c r="AD22" s="4" t="s">
        <v>305</v>
      </c>
      <c r="AE22" s="4" t="s">
        <v>305</v>
      </c>
      <c r="AF22" s="4" t="s">
        <v>305</v>
      </c>
      <c r="AG22" s="4" t="s">
        <v>305</v>
      </c>
      <c r="AH22" s="4" t="s">
        <v>305</v>
      </c>
      <c r="AI22" s="4" t="s">
        <v>305</v>
      </c>
      <c r="AJ22" s="4" t="s">
        <v>305</v>
      </c>
      <c r="AK22" s="4" t="s">
        <v>305</v>
      </c>
      <c r="AL22" s="4" t="s">
        <v>491</v>
      </c>
      <c r="AM22" s="4" t="str">
        <f>HYPERLINK("https%3A%2F%2Fwww.webofscience.com%2Fwos%2Fwoscc%2Ffull-record%2FWOS:001318906600001","View Full Record in Web of Science")</f>
        <v>View Full Record in Web of Science</v>
      </c>
    </row>
    <row r="23" spans="1:39">
      <c r="A23" s="4" t="s">
        <v>296</v>
      </c>
      <c r="B23" s="4" t="s">
        <v>492</v>
      </c>
      <c r="C23" s="4" t="s">
        <v>493</v>
      </c>
      <c r="D23" s="4" t="s">
        <v>494</v>
      </c>
      <c r="E23" s="4" t="s">
        <v>495</v>
      </c>
      <c r="F23" s="4" t="s">
        <v>305</v>
      </c>
      <c r="G23" s="4" t="s">
        <v>305</v>
      </c>
      <c r="H23" s="4" t="s">
        <v>496</v>
      </c>
      <c r="I23" s="4" t="s">
        <v>497</v>
      </c>
      <c r="J23" s="4" t="s">
        <v>305</v>
      </c>
      <c r="K23" s="4" t="s">
        <v>305</v>
      </c>
      <c r="L23" s="4" t="s">
        <v>305</v>
      </c>
      <c r="M23" s="4" t="s">
        <v>346</v>
      </c>
      <c r="N23" s="4">
        <v>2024</v>
      </c>
      <c r="O23" s="4">
        <v>91</v>
      </c>
      <c r="P23" s="4">
        <v>3</v>
      </c>
      <c r="Q23" s="4" t="s">
        <v>305</v>
      </c>
      <c r="R23" s="4" t="s">
        <v>305</v>
      </c>
      <c r="S23" s="4" t="s">
        <v>305</v>
      </c>
      <c r="T23" s="4" t="s">
        <v>305</v>
      </c>
      <c r="U23" s="4">
        <v>659</v>
      </c>
      <c r="V23" s="4">
        <v>668</v>
      </c>
      <c r="W23" s="4" t="s">
        <v>305</v>
      </c>
      <c r="X23" s="4" t="s">
        <v>498</v>
      </c>
      <c r="Y23" s="4" t="str">
        <f>HYPERLINK("http://dx.doi.org/10.1007/s10812-024-01768-y","http://dx.doi.org/10.1007/s10812-024-01768-y")</f>
        <v>http://dx.doi.org/10.1007/s10812-024-01768-y</v>
      </c>
      <c r="Z23" s="4" t="s">
        <v>305</v>
      </c>
      <c r="AA23" s="4" t="s">
        <v>308</v>
      </c>
      <c r="AB23" s="4" t="s">
        <v>305</v>
      </c>
      <c r="AC23" s="4" t="s">
        <v>305</v>
      </c>
      <c r="AD23" s="4" t="s">
        <v>305</v>
      </c>
      <c r="AE23" s="4" t="s">
        <v>305</v>
      </c>
      <c r="AF23" s="4" t="s">
        <v>305</v>
      </c>
      <c r="AG23" s="4" t="s">
        <v>305</v>
      </c>
      <c r="AH23" s="4" t="s">
        <v>305</v>
      </c>
      <c r="AI23" s="4" t="s">
        <v>305</v>
      </c>
      <c r="AJ23" s="4" t="s">
        <v>305</v>
      </c>
      <c r="AK23" s="4" t="s">
        <v>305</v>
      </c>
      <c r="AL23" s="4" t="s">
        <v>499</v>
      </c>
      <c r="AM23" s="4" t="str">
        <f>HYPERLINK("https%3A%2F%2Fwww.webofscience.com%2Fwos%2Fwoscc%2Ffull-record%2FWOS:001263317000002","View Full Record in Web of Science")</f>
        <v>View Full Record in Web of Science</v>
      </c>
    </row>
    <row r="24" spans="1:39">
      <c r="A24" s="4" t="s">
        <v>296</v>
      </c>
      <c r="B24" s="4" t="s">
        <v>500</v>
      </c>
      <c r="C24" s="4" t="s">
        <v>501</v>
      </c>
      <c r="D24" s="4" t="s">
        <v>502</v>
      </c>
      <c r="E24" s="4" t="s">
        <v>503</v>
      </c>
      <c r="F24" s="4" t="s">
        <v>305</v>
      </c>
      <c r="G24" s="4" t="s">
        <v>305</v>
      </c>
      <c r="H24" s="4" t="s">
        <v>504</v>
      </c>
      <c r="I24" s="4" t="s">
        <v>505</v>
      </c>
      <c r="J24" s="4" t="s">
        <v>305</v>
      </c>
      <c r="K24" s="4" t="s">
        <v>305</v>
      </c>
      <c r="L24" s="4" t="s">
        <v>305</v>
      </c>
      <c r="M24" s="4" t="s">
        <v>306</v>
      </c>
      <c r="N24" s="4">
        <v>2024</v>
      </c>
      <c r="O24" s="4">
        <v>194</v>
      </c>
      <c r="P24" s="4" t="s">
        <v>305</v>
      </c>
      <c r="Q24" s="4" t="s">
        <v>305</v>
      </c>
      <c r="R24" s="4" t="s">
        <v>305</v>
      </c>
      <c r="S24" s="4" t="s">
        <v>305</v>
      </c>
      <c r="T24" s="4" t="s">
        <v>305</v>
      </c>
      <c r="U24" s="4" t="s">
        <v>305</v>
      </c>
      <c r="V24" s="4" t="s">
        <v>305</v>
      </c>
      <c r="W24" s="4">
        <v>105878</v>
      </c>
      <c r="X24" s="4" t="s">
        <v>506</v>
      </c>
      <c r="Y24" s="4" t="str">
        <f>HYPERLINK("http://dx.doi.org/10.1016/j.ibiod.2024.105878","http://dx.doi.org/10.1016/j.ibiod.2024.105878")</f>
        <v>http://dx.doi.org/10.1016/j.ibiod.2024.105878</v>
      </c>
      <c r="Z24" s="4" t="s">
        <v>305</v>
      </c>
      <c r="AA24" s="4" t="s">
        <v>376</v>
      </c>
      <c r="AB24" s="4" t="s">
        <v>305</v>
      </c>
      <c r="AC24" s="4" t="s">
        <v>305</v>
      </c>
      <c r="AD24" s="4" t="s">
        <v>305</v>
      </c>
      <c r="AE24" s="4" t="s">
        <v>305</v>
      </c>
      <c r="AF24" s="4" t="s">
        <v>305</v>
      </c>
      <c r="AG24" s="4" t="s">
        <v>305</v>
      </c>
      <c r="AH24" s="4" t="s">
        <v>305</v>
      </c>
      <c r="AI24" s="4" t="s">
        <v>305</v>
      </c>
      <c r="AJ24" s="4" t="s">
        <v>305</v>
      </c>
      <c r="AK24" s="4" t="s">
        <v>305</v>
      </c>
      <c r="AL24" s="4" t="s">
        <v>507</v>
      </c>
      <c r="AM24" s="4" t="str">
        <f>HYPERLINK("https%3A%2F%2Fwww.webofscience.com%2Fwos%2Fwoscc%2Ffull-record%2FWOS:001298961900001","View Full Record in Web of Science")</f>
        <v>View Full Record in Web of Science</v>
      </c>
    </row>
    <row r="25" spans="1:39">
      <c r="A25" s="4" t="s">
        <v>296</v>
      </c>
      <c r="B25" s="4" t="s">
        <v>508</v>
      </c>
      <c r="C25" s="4" t="s">
        <v>509</v>
      </c>
      <c r="D25" s="4" t="s">
        <v>510</v>
      </c>
      <c r="E25" s="4" t="s">
        <v>511</v>
      </c>
      <c r="F25" s="4" t="s">
        <v>305</v>
      </c>
      <c r="G25" s="4" t="s">
        <v>305</v>
      </c>
      <c r="H25" s="4" t="s">
        <v>512</v>
      </c>
      <c r="I25" s="4" t="s">
        <v>513</v>
      </c>
      <c r="J25" s="4" t="s">
        <v>305</v>
      </c>
      <c r="K25" s="4" t="s">
        <v>305</v>
      </c>
      <c r="L25" s="4" t="s">
        <v>305</v>
      </c>
      <c r="M25" s="4" t="s">
        <v>514</v>
      </c>
      <c r="N25" s="4">
        <v>2024</v>
      </c>
      <c r="O25" s="4" t="s">
        <v>305</v>
      </c>
      <c r="P25" s="4" t="s">
        <v>305</v>
      </c>
      <c r="Q25" s="4" t="s">
        <v>305</v>
      </c>
      <c r="R25" s="4" t="s">
        <v>305</v>
      </c>
      <c r="S25" s="4" t="s">
        <v>305</v>
      </c>
      <c r="T25" s="4" t="s">
        <v>305</v>
      </c>
      <c r="U25" s="4" t="s">
        <v>305</v>
      </c>
      <c r="V25" s="4" t="s">
        <v>305</v>
      </c>
      <c r="W25" s="4" t="s">
        <v>305</v>
      </c>
      <c r="X25" s="4" t="s">
        <v>515</v>
      </c>
      <c r="Y25" s="4" t="str">
        <f>HYPERLINK("http://dx.doi.org/10.2989/16073606.2024.2385394","http://dx.doi.org/10.2989/16073606.2024.2385394")</f>
        <v>http://dx.doi.org/10.2989/16073606.2024.2385394</v>
      </c>
      <c r="Z25" s="4" t="s">
        <v>305</v>
      </c>
      <c r="AA25" s="4" t="s">
        <v>376</v>
      </c>
      <c r="AB25" s="4" t="s">
        <v>305</v>
      </c>
      <c r="AC25" s="4" t="s">
        <v>305</v>
      </c>
      <c r="AD25" s="4" t="s">
        <v>305</v>
      </c>
      <c r="AE25" s="4" t="s">
        <v>305</v>
      </c>
      <c r="AF25" s="4" t="s">
        <v>305</v>
      </c>
      <c r="AG25" s="4" t="s">
        <v>305</v>
      </c>
      <c r="AH25" s="4" t="s">
        <v>305</v>
      </c>
      <c r="AI25" s="4" t="s">
        <v>305</v>
      </c>
      <c r="AJ25" s="4" t="s">
        <v>305</v>
      </c>
      <c r="AK25" s="4" t="s">
        <v>305</v>
      </c>
      <c r="AL25" s="4" t="s">
        <v>516</v>
      </c>
      <c r="AM25" s="4" t="str">
        <f>HYPERLINK("https%3A%2F%2Fwww.webofscience.com%2Fwos%2Fwoscc%2Ffull-record%2FWOS:001281583400001","View Full Record in Web of Science")</f>
        <v>View Full Record in Web of Science</v>
      </c>
    </row>
    <row r="26" spans="1:39">
      <c r="A26" s="4" t="s">
        <v>296</v>
      </c>
      <c r="B26" s="4" t="s">
        <v>517</v>
      </c>
      <c r="C26" s="4" t="s">
        <v>518</v>
      </c>
      <c r="D26" s="4" t="s">
        <v>519</v>
      </c>
      <c r="E26" s="4" t="s">
        <v>520</v>
      </c>
      <c r="F26" s="4" t="s">
        <v>342</v>
      </c>
      <c r="G26" s="4" t="s">
        <v>343</v>
      </c>
      <c r="H26" s="4" t="s">
        <v>521</v>
      </c>
      <c r="I26" s="4" t="s">
        <v>522</v>
      </c>
      <c r="J26" s="4" t="s">
        <v>305</v>
      </c>
      <c r="K26" s="4" t="s">
        <v>305</v>
      </c>
      <c r="L26" s="4" t="s">
        <v>305</v>
      </c>
      <c r="M26" s="4" t="s">
        <v>316</v>
      </c>
      <c r="N26" s="4">
        <v>2024</v>
      </c>
      <c r="O26" s="4">
        <v>187</v>
      </c>
      <c r="P26" s="4" t="s">
        <v>305</v>
      </c>
      <c r="Q26" s="4" t="s">
        <v>305</v>
      </c>
      <c r="R26" s="4" t="s">
        <v>305</v>
      </c>
      <c r="S26" s="4" t="s">
        <v>305</v>
      </c>
      <c r="T26" s="4" t="s">
        <v>305</v>
      </c>
      <c r="U26" s="4" t="s">
        <v>305</v>
      </c>
      <c r="V26" s="4" t="s">
        <v>305</v>
      </c>
      <c r="W26" s="4">
        <v>115422</v>
      </c>
      <c r="X26" s="4" t="s">
        <v>523</v>
      </c>
      <c r="Y26" s="4" t="str">
        <f>HYPERLINK("http://dx.doi.org/10.1016/j.chaos.2024.115422","http://dx.doi.org/10.1016/j.chaos.2024.115422")</f>
        <v>http://dx.doi.org/10.1016/j.chaos.2024.115422</v>
      </c>
      <c r="Z26" s="4" t="s">
        <v>305</v>
      </c>
      <c r="AA26" s="4" t="s">
        <v>376</v>
      </c>
      <c r="AB26" s="4" t="s">
        <v>305</v>
      </c>
      <c r="AC26" s="4" t="s">
        <v>305</v>
      </c>
      <c r="AD26" s="4" t="s">
        <v>305</v>
      </c>
      <c r="AE26" s="4" t="s">
        <v>305</v>
      </c>
      <c r="AF26" s="4" t="s">
        <v>305</v>
      </c>
      <c r="AG26" s="4" t="s">
        <v>305</v>
      </c>
      <c r="AH26" s="4" t="s">
        <v>305</v>
      </c>
      <c r="AI26" s="4" t="s">
        <v>305</v>
      </c>
      <c r="AJ26" s="4" t="s">
        <v>305</v>
      </c>
      <c r="AK26" s="4" t="s">
        <v>305</v>
      </c>
      <c r="AL26" s="4" t="s">
        <v>524</v>
      </c>
      <c r="AM26" s="4" t="str">
        <f>HYPERLINK("https%3A%2F%2Fwww.webofscience.com%2Fwos%2Fwoscc%2Ffull-record%2FWOS:001301621800001","View Full Record in Web of Science")</f>
        <v>View Full Record in Web of Science</v>
      </c>
    </row>
    <row r="27" spans="1:39">
      <c r="A27" s="4" t="s">
        <v>296</v>
      </c>
      <c r="B27" s="4" t="s">
        <v>525</v>
      </c>
      <c r="C27" s="4" t="s">
        <v>526</v>
      </c>
      <c r="D27" s="4" t="s">
        <v>527</v>
      </c>
      <c r="E27" s="4" t="s">
        <v>528</v>
      </c>
      <c r="F27" s="4" t="s">
        <v>529</v>
      </c>
      <c r="G27" s="4" t="s">
        <v>530</v>
      </c>
      <c r="H27" s="4" t="s">
        <v>531</v>
      </c>
      <c r="I27" s="4" t="s">
        <v>532</v>
      </c>
      <c r="J27" s="4" t="s">
        <v>305</v>
      </c>
      <c r="K27" s="4" t="s">
        <v>305</v>
      </c>
      <c r="L27" s="4" t="s">
        <v>305</v>
      </c>
      <c r="M27" s="4" t="s">
        <v>533</v>
      </c>
      <c r="N27" s="4">
        <v>2024</v>
      </c>
      <c r="O27" s="4">
        <v>110</v>
      </c>
      <c r="P27" s="4">
        <v>5</v>
      </c>
      <c r="Q27" s="4" t="s">
        <v>305</v>
      </c>
      <c r="R27" s="4" t="s">
        <v>305</v>
      </c>
      <c r="S27" s="4" t="s">
        <v>305</v>
      </c>
      <c r="T27" s="4" t="s">
        <v>305</v>
      </c>
      <c r="U27" s="4" t="s">
        <v>305</v>
      </c>
      <c r="V27" s="4" t="s">
        <v>305</v>
      </c>
      <c r="W27" s="4">
        <v>56017</v>
      </c>
      <c r="X27" s="4" t="s">
        <v>534</v>
      </c>
      <c r="Y27" s="4" t="str">
        <f>HYPERLINK("http://dx.doi.org/10.1103/PhysRevD.110.056017","http://dx.doi.org/10.1103/PhysRevD.110.056017")</f>
        <v>http://dx.doi.org/10.1103/PhysRevD.110.056017</v>
      </c>
      <c r="Z27" s="4" t="s">
        <v>305</v>
      </c>
      <c r="AA27" s="4" t="s">
        <v>305</v>
      </c>
      <c r="AB27" s="4" t="s">
        <v>305</v>
      </c>
      <c r="AC27" s="4" t="s">
        <v>305</v>
      </c>
      <c r="AD27" s="4" t="s">
        <v>305</v>
      </c>
      <c r="AE27" s="4" t="s">
        <v>305</v>
      </c>
      <c r="AF27" s="4" t="s">
        <v>305</v>
      </c>
      <c r="AG27" s="4" t="s">
        <v>305</v>
      </c>
      <c r="AH27" s="4" t="s">
        <v>305</v>
      </c>
      <c r="AI27" s="4" t="s">
        <v>305</v>
      </c>
      <c r="AJ27" s="4" t="s">
        <v>305</v>
      </c>
      <c r="AK27" s="4" t="s">
        <v>305</v>
      </c>
      <c r="AL27" s="4" t="s">
        <v>535</v>
      </c>
      <c r="AM27" s="4" t="str">
        <f>HYPERLINK("https%3A%2F%2Fwww.webofscience.com%2Fwos%2Fwoscc%2Ffull-record%2FWOS:001362687000002","View Full Record in Web of Science")</f>
        <v>View Full Record in Web of Science</v>
      </c>
    </row>
    <row r="28" spans="1:39">
      <c r="A28" s="4" t="s">
        <v>296</v>
      </c>
      <c r="B28" s="4" t="s">
        <v>536</v>
      </c>
      <c r="C28" s="4" t="s">
        <v>537</v>
      </c>
      <c r="D28" s="4" t="s">
        <v>538</v>
      </c>
      <c r="E28" s="4" t="s">
        <v>539</v>
      </c>
      <c r="F28" s="4" t="s">
        <v>305</v>
      </c>
      <c r="G28" s="4" t="s">
        <v>305</v>
      </c>
      <c r="H28" s="4" t="s">
        <v>540</v>
      </c>
      <c r="I28" s="4" t="s">
        <v>541</v>
      </c>
      <c r="J28" s="4" t="s">
        <v>305</v>
      </c>
      <c r="K28" s="4" t="s">
        <v>305</v>
      </c>
      <c r="L28" s="4" t="s">
        <v>305</v>
      </c>
      <c r="M28" s="4" t="s">
        <v>346</v>
      </c>
      <c r="N28" s="4">
        <v>2024</v>
      </c>
      <c r="O28" s="4">
        <v>47</v>
      </c>
      <c r="P28" s="4">
        <v>4</v>
      </c>
      <c r="Q28" s="4" t="s">
        <v>305</v>
      </c>
      <c r="R28" s="4" t="s">
        <v>305</v>
      </c>
      <c r="S28" s="4" t="s">
        <v>305</v>
      </c>
      <c r="T28" s="4" t="s">
        <v>305</v>
      </c>
      <c r="U28" s="4" t="s">
        <v>305</v>
      </c>
      <c r="V28" s="4" t="s">
        <v>305</v>
      </c>
      <c r="W28" s="4">
        <v>119</v>
      </c>
      <c r="X28" s="4" t="s">
        <v>542</v>
      </c>
      <c r="Y28" s="4" t="str">
        <f>HYPERLINK("http://dx.doi.org/10.1007/s40840-024-01698-0","http://dx.doi.org/10.1007/s40840-024-01698-0")</f>
        <v>http://dx.doi.org/10.1007/s40840-024-01698-0</v>
      </c>
      <c r="Z28" s="4" t="s">
        <v>305</v>
      </c>
      <c r="AA28" s="4" t="s">
        <v>305</v>
      </c>
      <c r="AB28" s="4" t="s">
        <v>305</v>
      </c>
      <c r="AC28" s="4" t="s">
        <v>305</v>
      </c>
      <c r="AD28" s="4" t="s">
        <v>305</v>
      </c>
      <c r="AE28" s="4" t="s">
        <v>305</v>
      </c>
      <c r="AF28" s="4" t="s">
        <v>305</v>
      </c>
      <c r="AG28" s="4" t="s">
        <v>305</v>
      </c>
      <c r="AH28" s="4" t="s">
        <v>305</v>
      </c>
      <c r="AI28" s="4" t="s">
        <v>305</v>
      </c>
      <c r="AJ28" s="4" t="s">
        <v>305</v>
      </c>
      <c r="AK28" s="4" t="s">
        <v>305</v>
      </c>
      <c r="AL28" s="4" t="s">
        <v>543</v>
      </c>
      <c r="AM28" s="4" t="str">
        <f>HYPERLINK("https%3A%2F%2Fwww.webofscience.com%2Fwos%2Fwoscc%2Ffull-record%2FWOS:001238488800001","View Full Record in Web of Science")</f>
        <v>View Full Record in Web of Science</v>
      </c>
    </row>
    <row r="29" spans="1:39">
      <c r="A29" s="4" t="s">
        <v>296</v>
      </c>
      <c r="B29" s="4" t="s">
        <v>544</v>
      </c>
      <c r="C29" s="4" t="s">
        <v>545</v>
      </c>
      <c r="D29" s="4" t="s">
        <v>546</v>
      </c>
      <c r="E29" s="4" t="s">
        <v>547</v>
      </c>
      <c r="F29" s="4" t="s">
        <v>548</v>
      </c>
      <c r="G29" s="4" t="s">
        <v>549</v>
      </c>
      <c r="H29" s="4" t="s">
        <v>550</v>
      </c>
      <c r="I29" s="4" t="s">
        <v>551</v>
      </c>
      <c r="J29" s="4" t="s">
        <v>305</v>
      </c>
      <c r="K29" s="4" t="s">
        <v>305</v>
      </c>
      <c r="L29" s="4" t="s">
        <v>305</v>
      </c>
      <c r="M29" s="4" t="s">
        <v>552</v>
      </c>
      <c r="N29" s="4">
        <v>2024</v>
      </c>
      <c r="O29" s="4">
        <v>22</v>
      </c>
      <c r="P29" s="4">
        <v>30</v>
      </c>
      <c r="Q29" s="4" t="s">
        <v>305</v>
      </c>
      <c r="R29" s="4" t="s">
        <v>305</v>
      </c>
      <c r="S29" s="4" t="s">
        <v>305</v>
      </c>
      <c r="T29" s="4" t="s">
        <v>305</v>
      </c>
      <c r="U29" s="4">
        <v>6198</v>
      </c>
      <c r="V29" s="4">
        <v>6204</v>
      </c>
      <c r="W29" s="4" t="s">
        <v>305</v>
      </c>
      <c r="X29" s="4" t="s">
        <v>553</v>
      </c>
      <c r="Y29" s="4" t="str">
        <f>HYPERLINK("http://dx.doi.org/10.1039/d4ob01062k","http://dx.doi.org/10.1039/d4ob01062k")</f>
        <v>http://dx.doi.org/10.1039/d4ob01062k</v>
      </c>
      <c r="Z29" s="4" t="s">
        <v>305</v>
      </c>
      <c r="AA29" s="4" t="s">
        <v>308</v>
      </c>
      <c r="AB29" s="4" t="s">
        <v>305</v>
      </c>
      <c r="AC29" s="4" t="s">
        <v>305</v>
      </c>
      <c r="AD29" s="4" t="s">
        <v>305</v>
      </c>
      <c r="AE29" s="4" t="s">
        <v>305</v>
      </c>
      <c r="AF29" s="4" t="s">
        <v>305</v>
      </c>
      <c r="AG29" s="4">
        <v>39028029</v>
      </c>
      <c r="AH29" s="4" t="s">
        <v>305</v>
      </c>
      <c r="AI29" s="4" t="s">
        <v>305</v>
      </c>
      <c r="AJ29" s="4" t="s">
        <v>305</v>
      </c>
      <c r="AK29" s="4" t="s">
        <v>305</v>
      </c>
      <c r="AL29" s="4" t="s">
        <v>554</v>
      </c>
      <c r="AM29" s="4" t="str">
        <f>HYPERLINK("https%3A%2F%2Fwww.webofscience.com%2Fwos%2Fwoscc%2Ffull-record%2FWOS:001272829000001","View Full Record in Web of Science")</f>
        <v>View Full Record in Web of Science</v>
      </c>
    </row>
    <row r="30" spans="1:39">
      <c r="A30" s="4" t="s">
        <v>296</v>
      </c>
      <c r="B30" s="4" t="s">
        <v>555</v>
      </c>
      <c r="C30" s="4" t="s">
        <v>556</v>
      </c>
      <c r="D30" s="4" t="s">
        <v>557</v>
      </c>
      <c r="E30" s="4" t="s">
        <v>558</v>
      </c>
      <c r="F30" s="4" t="s">
        <v>305</v>
      </c>
      <c r="G30" s="4" t="s">
        <v>559</v>
      </c>
      <c r="H30" s="4" t="s">
        <v>305</v>
      </c>
      <c r="I30" s="4" t="s">
        <v>560</v>
      </c>
      <c r="J30" s="4" t="s">
        <v>305</v>
      </c>
      <c r="K30" s="4" t="s">
        <v>305</v>
      </c>
      <c r="L30" s="4" t="s">
        <v>305</v>
      </c>
      <c r="M30" s="4" t="s">
        <v>561</v>
      </c>
      <c r="N30" s="4">
        <v>2024</v>
      </c>
      <c r="O30" s="4">
        <v>24</v>
      </c>
      <c r="P30" s="4">
        <v>1</v>
      </c>
      <c r="Q30" s="4" t="s">
        <v>305</v>
      </c>
      <c r="R30" s="4" t="s">
        <v>305</v>
      </c>
      <c r="S30" s="4" t="s">
        <v>305</v>
      </c>
      <c r="T30" s="4" t="s">
        <v>305</v>
      </c>
      <c r="U30" s="4" t="s">
        <v>305</v>
      </c>
      <c r="V30" s="4" t="s">
        <v>305</v>
      </c>
      <c r="W30" s="4">
        <v>1812</v>
      </c>
      <c r="X30" s="4" t="s">
        <v>562</v>
      </c>
      <c r="Y30" s="4" t="str">
        <f>HYPERLINK("http://dx.doi.org/10.1186/s12889-024-19295-y","http://dx.doi.org/10.1186/s12889-024-19295-y")</f>
        <v>http://dx.doi.org/10.1186/s12889-024-19295-y</v>
      </c>
      <c r="Z30" s="4" t="s">
        <v>305</v>
      </c>
      <c r="AA30" s="4" t="s">
        <v>305</v>
      </c>
      <c r="AB30" s="4" t="s">
        <v>305</v>
      </c>
      <c r="AC30" s="4" t="s">
        <v>305</v>
      </c>
      <c r="AD30" s="4" t="s">
        <v>305</v>
      </c>
      <c r="AE30" s="4" t="s">
        <v>305</v>
      </c>
      <c r="AF30" s="4" t="s">
        <v>305</v>
      </c>
      <c r="AG30" s="4">
        <v>38972984</v>
      </c>
      <c r="AH30" s="4" t="s">
        <v>305</v>
      </c>
      <c r="AI30" s="4" t="s">
        <v>305</v>
      </c>
      <c r="AJ30" s="4" t="s">
        <v>305</v>
      </c>
      <c r="AK30" s="4" t="s">
        <v>305</v>
      </c>
      <c r="AL30" s="4" t="s">
        <v>563</v>
      </c>
      <c r="AM30" s="4" t="str">
        <f>HYPERLINK("https%3A%2F%2Fwww.webofscience.com%2Fwos%2Fwoscc%2Ffull-record%2FWOS:001264875500001","View Full Record in Web of Science")</f>
        <v>View Full Record in Web of Science</v>
      </c>
    </row>
    <row r="31" spans="1:39">
      <c r="A31" s="4" t="s">
        <v>296</v>
      </c>
      <c r="B31" s="4" t="s">
        <v>564</v>
      </c>
      <c r="C31" s="4" t="s">
        <v>565</v>
      </c>
      <c r="D31" s="4" t="s">
        <v>566</v>
      </c>
      <c r="E31" s="4" t="s">
        <v>567</v>
      </c>
      <c r="F31" s="4" t="s">
        <v>305</v>
      </c>
      <c r="G31" s="4" t="s">
        <v>305</v>
      </c>
      <c r="H31" s="4" t="s">
        <v>568</v>
      </c>
      <c r="I31" s="4" t="s">
        <v>569</v>
      </c>
      <c r="J31" s="4" t="s">
        <v>305</v>
      </c>
      <c r="K31" s="4" t="s">
        <v>305</v>
      </c>
      <c r="L31" s="4" t="s">
        <v>305</v>
      </c>
      <c r="M31" s="4" t="s">
        <v>570</v>
      </c>
      <c r="N31" s="4">
        <v>2024</v>
      </c>
      <c r="O31" s="4">
        <v>1734</v>
      </c>
      <c r="P31" s="4" t="s">
        <v>305</v>
      </c>
      <c r="Q31" s="4" t="s">
        <v>305</v>
      </c>
      <c r="R31" s="4" t="s">
        <v>305</v>
      </c>
      <c r="S31" s="4" t="s">
        <v>305</v>
      </c>
      <c r="T31" s="4" t="s">
        <v>305</v>
      </c>
      <c r="U31" s="4" t="s">
        <v>305</v>
      </c>
      <c r="V31" s="4" t="s">
        <v>305</v>
      </c>
      <c r="W31" s="4">
        <v>465289</v>
      </c>
      <c r="X31" s="4" t="s">
        <v>571</v>
      </c>
      <c r="Y31" s="4" t="str">
        <f>HYPERLINK("http://dx.doi.org/10.1016/j.chroma.2024.465289","http://dx.doi.org/10.1016/j.chroma.2024.465289")</f>
        <v>http://dx.doi.org/10.1016/j.chroma.2024.465289</v>
      </c>
      <c r="Z31" s="4" t="s">
        <v>305</v>
      </c>
      <c r="AA31" s="4" t="s">
        <v>376</v>
      </c>
      <c r="AB31" s="4" t="s">
        <v>305</v>
      </c>
      <c r="AC31" s="4" t="s">
        <v>305</v>
      </c>
      <c r="AD31" s="4" t="s">
        <v>305</v>
      </c>
      <c r="AE31" s="4" t="s">
        <v>305</v>
      </c>
      <c r="AF31" s="4" t="s">
        <v>305</v>
      </c>
      <c r="AG31" s="4">
        <v>39181093</v>
      </c>
      <c r="AH31" s="4" t="s">
        <v>305</v>
      </c>
      <c r="AI31" s="4" t="s">
        <v>305</v>
      </c>
      <c r="AJ31" s="4" t="s">
        <v>305</v>
      </c>
      <c r="AK31" s="4" t="s">
        <v>305</v>
      </c>
      <c r="AL31" s="4" t="s">
        <v>572</v>
      </c>
      <c r="AM31" s="4" t="str">
        <f>HYPERLINK("https%3A%2F%2Fwww.webofscience.com%2Fwos%2Fwoscc%2Ffull-record%2FWOS:001302474900001","View Full Record in Web of Science")</f>
        <v>View Full Record in Web of Science</v>
      </c>
    </row>
    <row r="32" spans="1:39">
      <c r="A32" s="4" t="s">
        <v>296</v>
      </c>
      <c r="B32" s="4" t="s">
        <v>573</v>
      </c>
      <c r="C32" s="4" t="s">
        <v>574</v>
      </c>
      <c r="D32" s="4" t="s">
        <v>575</v>
      </c>
      <c r="E32" s="4" t="s">
        <v>576</v>
      </c>
      <c r="F32" s="4" t="s">
        <v>577</v>
      </c>
      <c r="G32" s="4" t="s">
        <v>305</v>
      </c>
      <c r="H32" s="4" t="s">
        <v>578</v>
      </c>
      <c r="I32" s="4" t="s">
        <v>579</v>
      </c>
      <c r="J32" s="4" t="s">
        <v>305</v>
      </c>
      <c r="K32" s="4" t="s">
        <v>305</v>
      </c>
      <c r="L32" s="4" t="s">
        <v>305</v>
      </c>
      <c r="M32" s="4" t="s">
        <v>355</v>
      </c>
      <c r="N32" s="4">
        <v>2024</v>
      </c>
      <c r="O32" s="4">
        <v>1318</v>
      </c>
      <c r="P32" s="4" t="s">
        <v>305</v>
      </c>
      <c r="Q32" s="4">
        <v>1</v>
      </c>
      <c r="R32" s="4" t="s">
        <v>305</v>
      </c>
      <c r="S32" s="4" t="s">
        <v>305</v>
      </c>
      <c r="T32" s="4" t="s">
        <v>305</v>
      </c>
      <c r="U32" s="4" t="s">
        <v>305</v>
      </c>
      <c r="V32" s="4" t="s">
        <v>305</v>
      </c>
      <c r="W32" s="4">
        <v>139305</v>
      </c>
      <c r="X32" s="4" t="s">
        <v>580</v>
      </c>
      <c r="Y32" s="4" t="str">
        <f>HYPERLINK("http://dx.doi.org/10.1016/j.molstruc.2024.139305","http://dx.doi.org/10.1016/j.molstruc.2024.139305")</f>
        <v>http://dx.doi.org/10.1016/j.molstruc.2024.139305</v>
      </c>
      <c r="Z32" s="4" t="s">
        <v>305</v>
      </c>
      <c r="AA32" s="4" t="s">
        <v>308</v>
      </c>
      <c r="AB32" s="4" t="s">
        <v>305</v>
      </c>
      <c r="AC32" s="4" t="s">
        <v>305</v>
      </c>
      <c r="AD32" s="4" t="s">
        <v>305</v>
      </c>
      <c r="AE32" s="4" t="s">
        <v>305</v>
      </c>
      <c r="AF32" s="4" t="s">
        <v>305</v>
      </c>
      <c r="AG32" s="4" t="s">
        <v>305</v>
      </c>
      <c r="AH32" s="4" t="s">
        <v>305</v>
      </c>
      <c r="AI32" s="4" t="s">
        <v>305</v>
      </c>
      <c r="AJ32" s="4" t="s">
        <v>305</v>
      </c>
      <c r="AK32" s="4" t="s">
        <v>305</v>
      </c>
      <c r="AL32" s="4" t="s">
        <v>581</v>
      </c>
      <c r="AM32" s="4" t="str">
        <f>HYPERLINK("https%3A%2F%2Fwww.webofscience.com%2Fwos%2Fwoscc%2Ffull-record%2FWOS:001273903700001","View Full Record in Web of Science")</f>
        <v>View Full Record in Web of Science</v>
      </c>
    </row>
    <row r="33" spans="1:39">
      <c r="A33" s="4" t="s">
        <v>296</v>
      </c>
      <c r="B33" s="4" t="s">
        <v>582</v>
      </c>
      <c r="C33" s="4" t="s">
        <v>583</v>
      </c>
      <c r="D33" s="4" t="s">
        <v>584</v>
      </c>
      <c r="E33" s="4" t="s">
        <v>585</v>
      </c>
      <c r="F33" s="4" t="s">
        <v>586</v>
      </c>
      <c r="G33" s="4" t="s">
        <v>587</v>
      </c>
      <c r="H33" s="4" t="s">
        <v>588</v>
      </c>
      <c r="I33" s="4" t="s">
        <v>589</v>
      </c>
      <c r="J33" s="4" t="s">
        <v>305</v>
      </c>
      <c r="K33" s="4" t="s">
        <v>305</v>
      </c>
      <c r="L33" s="4" t="s">
        <v>305</v>
      </c>
      <c r="M33" s="4" t="s">
        <v>590</v>
      </c>
      <c r="N33" s="4">
        <v>2024</v>
      </c>
      <c r="O33" s="4">
        <v>49</v>
      </c>
      <c r="P33" s="4">
        <v>15</v>
      </c>
      <c r="Q33" s="4" t="s">
        <v>305</v>
      </c>
      <c r="R33" s="4" t="s">
        <v>305</v>
      </c>
      <c r="S33" s="4" t="s">
        <v>305</v>
      </c>
      <c r="T33" s="4" t="s">
        <v>305</v>
      </c>
      <c r="U33" s="4">
        <v>4318</v>
      </c>
      <c r="V33" s="4">
        <v>4321</v>
      </c>
      <c r="W33" s="4" t="s">
        <v>305</v>
      </c>
      <c r="X33" s="4" t="s">
        <v>591</v>
      </c>
      <c r="Y33" s="4" t="str">
        <f>HYPERLINK("http://dx.doi.org/10.1364/OL.529450","http://dx.doi.org/10.1364/OL.529450")</f>
        <v>http://dx.doi.org/10.1364/OL.529450</v>
      </c>
      <c r="Z33" s="4" t="s">
        <v>305</v>
      </c>
      <c r="AA33" s="4" t="s">
        <v>305</v>
      </c>
      <c r="AB33" s="4" t="s">
        <v>305</v>
      </c>
      <c r="AC33" s="4" t="s">
        <v>305</v>
      </c>
      <c r="AD33" s="4" t="s">
        <v>305</v>
      </c>
      <c r="AE33" s="4" t="s">
        <v>305</v>
      </c>
      <c r="AF33" s="4" t="s">
        <v>305</v>
      </c>
      <c r="AG33" s="4">
        <v>39090923</v>
      </c>
      <c r="AH33" s="4" t="s">
        <v>305</v>
      </c>
      <c r="AI33" s="4" t="s">
        <v>305</v>
      </c>
      <c r="AJ33" s="4" t="s">
        <v>305</v>
      </c>
      <c r="AK33" s="4" t="s">
        <v>305</v>
      </c>
      <c r="AL33" s="4" t="s">
        <v>592</v>
      </c>
      <c r="AM33" s="4" t="str">
        <f>HYPERLINK("https%3A%2F%2Fwww.webofscience.com%2Fwos%2Fwoscc%2Ffull-record%2FWOS:001289996000001","View Full Record in Web of Science")</f>
        <v>View Full Record in Web of Science</v>
      </c>
    </row>
    <row r="34" spans="1:39">
      <c r="A34" s="4" t="s">
        <v>296</v>
      </c>
      <c r="B34" s="4" t="s">
        <v>593</v>
      </c>
      <c r="C34" s="4" t="s">
        <v>594</v>
      </c>
      <c r="D34" s="4" t="s">
        <v>595</v>
      </c>
      <c r="E34" s="4" t="s">
        <v>596</v>
      </c>
      <c r="F34" s="4" t="s">
        <v>305</v>
      </c>
      <c r="G34" s="4" t="s">
        <v>305</v>
      </c>
      <c r="H34" s="4" t="s">
        <v>597</v>
      </c>
      <c r="I34" s="4" t="s">
        <v>598</v>
      </c>
      <c r="J34" s="4" t="s">
        <v>305</v>
      </c>
      <c r="K34" s="4" t="s">
        <v>305</v>
      </c>
      <c r="L34" s="4" t="s">
        <v>305</v>
      </c>
      <c r="M34" s="4" t="s">
        <v>599</v>
      </c>
      <c r="N34" s="4">
        <v>2024</v>
      </c>
      <c r="O34" s="4">
        <v>948</v>
      </c>
      <c r="P34" s="4" t="s">
        <v>305</v>
      </c>
      <c r="Q34" s="4" t="s">
        <v>305</v>
      </c>
      <c r="R34" s="4" t="s">
        <v>305</v>
      </c>
      <c r="S34" s="4" t="s">
        <v>305</v>
      </c>
      <c r="T34" s="4" t="s">
        <v>305</v>
      </c>
      <c r="U34" s="4" t="s">
        <v>305</v>
      </c>
      <c r="V34" s="4" t="s">
        <v>305</v>
      </c>
      <c r="W34" s="4">
        <v>174674</v>
      </c>
      <c r="X34" s="4" t="s">
        <v>600</v>
      </c>
      <c r="Y34" s="4" t="str">
        <f>HYPERLINK("http://dx.doi.org/10.1016/j.scitotenv.2024.174674","http://dx.doi.org/10.1016/j.scitotenv.2024.174674")</f>
        <v>http://dx.doi.org/10.1016/j.scitotenv.2024.174674</v>
      </c>
      <c r="Z34" s="4" t="s">
        <v>305</v>
      </c>
      <c r="AA34" s="4" t="s">
        <v>308</v>
      </c>
      <c r="AB34" s="4" t="s">
        <v>305</v>
      </c>
      <c r="AC34" s="4" t="s">
        <v>305</v>
      </c>
      <c r="AD34" s="4" t="s">
        <v>305</v>
      </c>
      <c r="AE34" s="4" t="s">
        <v>305</v>
      </c>
      <c r="AF34" s="4" t="s">
        <v>305</v>
      </c>
      <c r="AG34" s="4">
        <v>39002594</v>
      </c>
      <c r="AH34" s="4" t="s">
        <v>305</v>
      </c>
      <c r="AI34" s="4" t="s">
        <v>305</v>
      </c>
      <c r="AJ34" s="4" t="s">
        <v>305</v>
      </c>
      <c r="AK34" s="4" t="s">
        <v>305</v>
      </c>
      <c r="AL34" s="4" t="s">
        <v>601</v>
      </c>
      <c r="AM34" s="4" t="str">
        <f>HYPERLINK("https%3A%2F%2Fwww.webofscience.com%2Fwos%2Fwoscc%2Ffull-record%2FWOS:001279918000001","View Full Record in Web of Science")</f>
        <v>View Full Record in Web of Science</v>
      </c>
    </row>
    <row r="35" spans="1:39">
      <c r="A35" s="4" t="s">
        <v>296</v>
      </c>
      <c r="B35" s="4" t="s">
        <v>602</v>
      </c>
      <c r="C35" s="4" t="s">
        <v>603</v>
      </c>
      <c r="D35" s="4" t="s">
        <v>604</v>
      </c>
      <c r="E35" s="4" t="s">
        <v>605</v>
      </c>
      <c r="F35" s="4" t="s">
        <v>305</v>
      </c>
      <c r="G35" s="4" t="s">
        <v>305</v>
      </c>
      <c r="H35" s="4" t="s">
        <v>606</v>
      </c>
      <c r="I35" s="4" t="s">
        <v>607</v>
      </c>
      <c r="J35" s="4" t="s">
        <v>305</v>
      </c>
      <c r="K35" s="4" t="s">
        <v>305</v>
      </c>
      <c r="L35" s="4" t="s">
        <v>305</v>
      </c>
      <c r="M35" s="4" t="s">
        <v>608</v>
      </c>
      <c r="N35" s="4">
        <v>2024</v>
      </c>
      <c r="O35" s="4">
        <v>284</v>
      </c>
      <c r="P35" s="4" t="s">
        <v>305</v>
      </c>
      <c r="Q35" s="4" t="s">
        <v>305</v>
      </c>
      <c r="R35" s="4" t="s">
        <v>305</v>
      </c>
      <c r="S35" s="4" t="s">
        <v>305</v>
      </c>
      <c r="T35" s="4" t="s">
        <v>305</v>
      </c>
      <c r="U35" s="4" t="s">
        <v>305</v>
      </c>
      <c r="V35" s="4" t="s">
        <v>305</v>
      </c>
      <c r="W35" s="4">
        <v>116989</v>
      </c>
      <c r="X35" s="4" t="s">
        <v>609</v>
      </c>
      <c r="Y35" s="4" t="str">
        <f>HYPERLINK("http://dx.doi.org/10.1016/j.ecoenv.2024.116989","http://dx.doi.org/10.1016/j.ecoenv.2024.116989")</f>
        <v>http://dx.doi.org/10.1016/j.ecoenv.2024.116989</v>
      </c>
      <c r="Z35" s="4" t="s">
        <v>305</v>
      </c>
      <c r="AA35" s="4" t="s">
        <v>327</v>
      </c>
      <c r="AB35" s="4" t="s">
        <v>305</v>
      </c>
      <c r="AC35" s="4" t="s">
        <v>305</v>
      </c>
      <c r="AD35" s="4" t="s">
        <v>305</v>
      </c>
      <c r="AE35" s="4" t="s">
        <v>305</v>
      </c>
      <c r="AF35" s="4" t="s">
        <v>305</v>
      </c>
      <c r="AG35" s="4">
        <v>39260212</v>
      </c>
      <c r="AH35" s="4" t="s">
        <v>305</v>
      </c>
      <c r="AI35" s="4" t="s">
        <v>305</v>
      </c>
      <c r="AJ35" s="4" t="s">
        <v>305</v>
      </c>
      <c r="AK35" s="4" t="s">
        <v>305</v>
      </c>
      <c r="AL35" s="4" t="s">
        <v>610</v>
      </c>
      <c r="AM35" s="4" t="str">
        <f>HYPERLINK("https%3A%2F%2Fwww.webofscience.com%2Fwos%2Fwoscc%2Ffull-record%2FWOS:001312384100001","View Full Record in Web of Science")</f>
        <v>View Full Record in Web of Science</v>
      </c>
    </row>
    <row r="36" spans="1:39">
      <c r="A36" s="4" t="s">
        <v>296</v>
      </c>
      <c r="B36" s="4" t="s">
        <v>611</v>
      </c>
      <c r="C36" s="4" t="s">
        <v>612</v>
      </c>
      <c r="D36" s="4" t="s">
        <v>613</v>
      </c>
      <c r="E36" s="4" t="s">
        <v>596</v>
      </c>
      <c r="F36" s="4" t="s">
        <v>614</v>
      </c>
      <c r="G36" s="4" t="s">
        <v>305</v>
      </c>
      <c r="H36" s="4" t="s">
        <v>597</v>
      </c>
      <c r="I36" s="4" t="s">
        <v>598</v>
      </c>
      <c r="J36" s="4" t="s">
        <v>305</v>
      </c>
      <c r="K36" s="4" t="s">
        <v>305</v>
      </c>
      <c r="L36" s="4" t="s">
        <v>305</v>
      </c>
      <c r="M36" s="4" t="s">
        <v>391</v>
      </c>
      <c r="N36" s="4">
        <v>2024</v>
      </c>
      <c r="O36" s="4">
        <v>949</v>
      </c>
      <c r="P36" s="4" t="s">
        <v>305</v>
      </c>
      <c r="Q36" s="4" t="s">
        <v>305</v>
      </c>
      <c r="R36" s="4" t="s">
        <v>305</v>
      </c>
      <c r="S36" s="4" t="s">
        <v>305</v>
      </c>
      <c r="T36" s="4" t="s">
        <v>305</v>
      </c>
      <c r="U36" s="4" t="s">
        <v>305</v>
      </c>
      <c r="V36" s="4" t="s">
        <v>305</v>
      </c>
      <c r="W36" s="4">
        <v>175015</v>
      </c>
      <c r="X36" s="4" t="s">
        <v>615</v>
      </c>
      <c r="Y36" s="4" t="str">
        <f>HYPERLINK("http://dx.doi.org/10.1016/j.scitotenv.2024.175015","http://dx.doi.org/10.1016/j.scitotenv.2024.175015")</f>
        <v>http://dx.doi.org/10.1016/j.scitotenv.2024.175015</v>
      </c>
      <c r="Z36" s="4" t="s">
        <v>305</v>
      </c>
      <c r="AA36" s="4" t="s">
        <v>376</v>
      </c>
      <c r="AB36" s="4" t="s">
        <v>305</v>
      </c>
      <c r="AC36" s="4" t="s">
        <v>305</v>
      </c>
      <c r="AD36" s="4" t="s">
        <v>305</v>
      </c>
      <c r="AE36" s="4" t="s">
        <v>305</v>
      </c>
      <c r="AF36" s="4" t="s">
        <v>305</v>
      </c>
      <c r="AG36" s="4">
        <v>39069186</v>
      </c>
      <c r="AH36" s="4" t="s">
        <v>305</v>
      </c>
      <c r="AI36" s="4" t="s">
        <v>305</v>
      </c>
      <c r="AJ36" s="4" t="s">
        <v>305</v>
      </c>
      <c r="AK36" s="4" t="s">
        <v>305</v>
      </c>
      <c r="AL36" s="4" t="s">
        <v>616</v>
      </c>
      <c r="AM36" s="4" t="str">
        <f>HYPERLINK("https%3A%2F%2Fwww.webofscience.com%2Fwos%2Fwoscc%2Ffull-record%2FWOS:001288092900001","View Full Record in Web of Science")</f>
        <v>View Full Record in Web of Science</v>
      </c>
    </row>
    <row r="37" spans="1:39">
      <c r="A37" s="4" t="s">
        <v>296</v>
      </c>
      <c r="B37" s="4" t="s">
        <v>617</v>
      </c>
      <c r="C37" s="4" t="s">
        <v>618</v>
      </c>
      <c r="D37" s="4" t="s">
        <v>619</v>
      </c>
      <c r="E37" s="4" t="s">
        <v>620</v>
      </c>
      <c r="F37" s="4" t="s">
        <v>305</v>
      </c>
      <c r="G37" s="4" t="s">
        <v>305</v>
      </c>
      <c r="H37" s="4" t="s">
        <v>305</v>
      </c>
      <c r="I37" s="4" t="s">
        <v>621</v>
      </c>
      <c r="J37" s="4" t="s">
        <v>305</v>
      </c>
      <c r="K37" s="4" t="s">
        <v>305</v>
      </c>
      <c r="L37" s="4" t="s">
        <v>305</v>
      </c>
      <c r="M37" s="4" t="s">
        <v>622</v>
      </c>
      <c r="N37" s="4">
        <v>2024</v>
      </c>
      <c r="O37" s="4">
        <v>17</v>
      </c>
      <c r="P37" s="4">
        <v>15</v>
      </c>
      <c r="Q37" s="4" t="s">
        <v>305</v>
      </c>
      <c r="R37" s="4" t="s">
        <v>305</v>
      </c>
      <c r="S37" s="4" t="s">
        <v>305</v>
      </c>
      <c r="T37" s="4" t="s">
        <v>305</v>
      </c>
      <c r="U37" s="4" t="s">
        <v>305</v>
      </c>
      <c r="V37" s="4" t="s">
        <v>305</v>
      </c>
      <c r="W37" s="4">
        <v>3804</v>
      </c>
      <c r="X37" s="4" t="s">
        <v>623</v>
      </c>
      <c r="Y37" s="4" t="str">
        <f>HYPERLINK("http://dx.doi.org/10.3390/ma17153804","http://dx.doi.org/10.3390/ma17153804")</f>
        <v>http://dx.doi.org/10.3390/ma17153804</v>
      </c>
      <c r="Z37" s="4" t="s">
        <v>305</v>
      </c>
      <c r="AA37" s="4" t="s">
        <v>305</v>
      </c>
      <c r="AB37" s="4" t="s">
        <v>305</v>
      </c>
      <c r="AC37" s="4" t="s">
        <v>305</v>
      </c>
      <c r="AD37" s="4" t="s">
        <v>305</v>
      </c>
      <c r="AE37" s="4" t="s">
        <v>305</v>
      </c>
      <c r="AF37" s="4" t="s">
        <v>305</v>
      </c>
      <c r="AG37" s="4">
        <v>39124468</v>
      </c>
      <c r="AH37" s="4" t="s">
        <v>305</v>
      </c>
      <c r="AI37" s="4" t="s">
        <v>305</v>
      </c>
      <c r="AJ37" s="4" t="s">
        <v>305</v>
      </c>
      <c r="AK37" s="4" t="s">
        <v>305</v>
      </c>
      <c r="AL37" s="4" t="s">
        <v>624</v>
      </c>
      <c r="AM37" s="4" t="str">
        <f>HYPERLINK("https%3A%2F%2Fwww.webofscience.com%2Fwos%2Fwoscc%2Ffull-record%2FWOS:001287151400001","View Full Record in Web of Science")</f>
        <v>View Full Record in Web of Science</v>
      </c>
    </row>
    <row r="38" spans="1:39">
      <c r="A38" s="4" t="s">
        <v>296</v>
      </c>
      <c r="B38" s="4" t="s">
        <v>625</v>
      </c>
      <c r="C38" s="4" t="s">
        <v>626</v>
      </c>
      <c r="D38" s="4" t="s">
        <v>627</v>
      </c>
      <c r="E38" s="4" t="s">
        <v>628</v>
      </c>
      <c r="F38" s="4" t="s">
        <v>629</v>
      </c>
      <c r="G38" s="4" t="s">
        <v>305</v>
      </c>
      <c r="H38" s="4" t="s">
        <v>630</v>
      </c>
      <c r="I38" s="4" t="s">
        <v>631</v>
      </c>
      <c r="J38" s="4" t="s">
        <v>305</v>
      </c>
      <c r="K38" s="4" t="s">
        <v>305</v>
      </c>
      <c r="L38" s="4" t="s">
        <v>305</v>
      </c>
      <c r="M38" s="4" t="s">
        <v>381</v>
      </c>
      <c r="N38" s="4">
        <v>2024</v>
      </c>
      <c r="O38" s="4">
        <v>228</v>
      </c>
      <c r="P38" s="4" t="s">
        <v>305</v>
      </c>
      <c r="Q38" s="4" t="s">
        <v>374</v>
      </c>
      <c r="R38" s="4" t="s">
        <v>305</v>
      </c>
      <c r="S38" s="4" t="s">
        <v>305</v>
      </c>
      <c r="T38" s="4" t="s">
        <v>305</v>
      </c>
      <c r="U38" s="4" t="s">
        <v>305</v>
      </c>
      <c r="V38" s="4" t="s">
        <v>305</v>
      </c>
      <c r="W38" s="4">
        <v>105958</v>
      </c>
      <c r="X38" s="4" t="s">
        <v>632</v>
      </c>
      <c r="Y38" s="4" t="str">
        <f>HYPERLINK("http://dx.doi.org/10.1016/j.envexpbot.2024.105958","http://dx.doi.org/10.1016/j.envexpbot.2024.105958")</f>
        <v>http://dx.doi.org/10.1016/j.envexpbot.2024.105958</v>
      </c>
      <c r="Z38" s="4" t="s">
        <v>305</v>
      </c>
      <c r="AA38" s="4" t="s">
        <v>327</v>
      </c>
      <c r="AB38" s="4" t="s">
        <v>305</v>
      </c>
      <c r="AC38" s="4" t="s">
        <v>305</v>
      </c>
      <c r="AD38" s="4" t="s">
        <v>305</v>
      </c>
      <c r="AE38" s="4" t="s">
        <v>305</v>
      </c>
      <c r="AF38" s="4" t="s">
        <v>305</v>
      </c>
      <c r="AG38" s="4" t="s">
        <v>305</v>
      </c>
      <c r="AH38" s="4" t="s">
        <v>305</v>
      </c>
      <c r="AI38" s="4" t="s">
        <v>305</v>
      </c>
      <c r="AJ38" s="4" t="s">
        <v>305</v>
      </c>
      <c r="AK38" s="4" t="s">
        <v>305</v>
      </c>
      <c r="AL38" s="4" t="s">
        <v>633</v>
      </c>
      <c r="AM38" s="4" t="str">
        <f>HYPERLINK("https%3A%2F%2Fwww.webofscience.com%2Fwos%2Fwoscc%2Ffull-record%2FWOS:001331583700001","View Full Record in Web of Science")</f>
        <v>View Full Record in Web of Science</v>
      </c>
    </row>
    <row r="39" spans="1:39">
      <c r="A39" s="4" t="s">
        <v>296</v>
      </c>
      <c r="B39" s="4" t="s">
        <v>634</v>
      </c>
      <c r="C39" s="4" t="s">
        <v>635</v>
      </c>
      <c r="D39" s="4" t="s">
        <v>636</v>
      </c>
      <c r="E39" s="4" t="s">
        <v>341</v>
      </c>
      <c r="F39" s="4" t="s">
        <v>305</v>
      </c>
      <c r="G39" s="4" t="s">
        <v>305</v>
      </c>
      <c r="H39" s="4" t="s">
        <v>344</v>
      </c>
      <c r="I39" s="4" t="s">
        <v>345</v>
      </c>
      <c r="J39" s="4" t="s">
        <v>305</v>
      </c>
      <c r="K39" s="4" t="s">
        <v>305</v>
      </c>
      <c r="L39" s="4" t="s">
        <v>305</v>
      </c>
      <c r="M39" s="4" t="s">
        <v>346</v>
      </c>
      <c r="N39" s="4">
        <v>2024</v>
      </c>
      <c r="O39" s="4">
        <v>23</v>
      </c>
      <c r="P39" s="4">
        <v>3</v>
      </c>
      <c r="Q39" s="4" t="s">
        <v>305</v>
      </c>
      <c r="R39" s="4" t="s">
        <v>305</v>
      </c>
      <c r="S39" s="4" t="s">
        <v>305</v>
      </c>
      <c r="T39" s="4" t="s">
        <v>305</v>
      </c>
      <c r="U39" s="4" t="s">
        <v>305</v>
      </c>
      <c r="V39" s="4" t="s">
        <v>305</v>
      </c>
      <c r="W39" s="4">
        <v>139</v>
      </c>
      <c r="X39" s="4" t="s">
        <v>637</v>
      </c>
      <c r="Y39" s="4" t="str">
        <f>HYPERLINK("http://dx.doi.org/10.1007/s12346-024-00999-w","http://dx.doi.org/10.1007/s12346-024-00999-w")</f>
        <v>http://dx.doi.org/10.1007/s12346-024-00999-w</v>
      </c>
      <c r="Z39" s="4" t="s">
        <v>305</v>
      </c>
      <c r="AA39" s="4" t="s">
        <v>305</v>
      </c>
      <c r="AB39" s="4" t="s">
        <v>305</v>
      </c>
      <c r="AC39" s="4" t="s">
        <v>305</v>
      </c>
      <c r="AD39" s="4" t="s">
        <v>305</v>
      </c>
      <c r="AE39" s="4" t="s">
        <v>305</v>
      </c>
      <c r="AF39" s="4" t="s">
        <v>305</v>
      </c>
      <c r="AG39" s="4" t="s">
        <v>305</v>
      </c>
      <c r="AH39" s="4" t="s">
        <v>305</v>
      </c>
      <c r="AI39" s="4" t="s">
        <v>305</v>
      </c>
      <c r="AJ39" s="4" t="s">
        <v>305</v>
      </c>
      <c r="AK39" s="4" t="s">
        <v>305</v>
      </c>
      <c r="AL39" s="4" t="s">
        <v>638</v>
      </c>
      <c r="AM39" s="4" t="str">
        <f>HYPERLINK("https%3A%2F%2Fwww.webofscience.com%2Fwos%2Fwoscc%2Ffull-record%2FWOS:001185746900001","View Full Record in Web of Science")</f>
        <v>View Full Record in Web of Science</v>
      </c>
    </row>
    <row r="40" spans="1:39">
      <c r="A40" s="4" t="s">
        <v>296</v>
      </c>
      <c r="B40" s="4" t="s">
        <v>639</v>
      </c>
      <c r="C40" s="4" t="s">
        <v>640</v>
      </c>
      <c r="D40" s="4" t="s">
        <v>641</v>
      </c>
      <c r="E40" s="4" t="s">
        <v>642</v>
      </c>
      <c r="F40" s="4" t="s">
        <v>643</v>
      </c>
      <c r="G40" s="4" t="s">
        <v>305</v>
      </c>
      <c r="H40" s="4" t="s">
        <v>644</v>
      </c>
      <c r="I40" s="4" t="s">
        <v>305</v>
      </c>
      <c r="J40" s="4" t="s">
        <v>305</v>
      </c>
      <c r="K40" s="4" t="s">
        <v>305</v>
      </c>
      <c r="L40" s="4" t="s">
        <v>305</v>
      </c>
      <c r="M40" s="4" t="s">
        <v>645</v>
      </c>
      <c r="N40" s="4">
        <v>2024</v>
      </c>
      <c r="O40" s="4">
        <v>14</v>
      </c>
      <c r="P40" s="4">
        <v>1</v>
      </c>
      <c r="Q40" s="4" t="s">
        <v>305</v>
      </c>
      <c r="R40" s="4" t="s">
        <v>305</v>
      </c>
      <c r="S40" s="4" t="s">
        <v>305</v>
      </c>
      <c r="T40" s="4" t="s">
        <v>305</v>
      </c>
      <c r="U40" s="4" t="s">
        <v>305</v>
      </c>
      <c r="V40" s="4" t="s">
        <v>305</v>
      </c>
      <c r="W40" s="4">
        <v>18354</v>
      </c>
      <c r="X40" s="4" t="s">
        <v>646</v>
      </c>
      <c r="Y40" s="4" t="str">
        <f>HYPERLINK("http://dx.doi.org/10.1038/s41598-024-69352-0","http://dx.doi.org/10.1038/s41598-024-69352-0")</f>
        <v>http://dx.doi.org/10.1038/s41598-024-69352-0</v>
      </c>
      <c r="Z40" s="4" t="s">
        <v>305</v>
      </c>
      <c r="AA40" s="4" t="s">
        <v>305</v>
      </c>
      <c r="AB40" s="4" t="s">
        <v>305</v>
      </c>
      <c r="AC40" s="4" t="s">
        <v>305</v>
      </c>
      <c r="AD40" s="4" t="s">
        <v>305</v>
      </c>
      <c r="AE40" s="4" t="s">
        <v>305</v>
      </c>
      <c r="AF40" s="4" t="s">
        <v>305</v>
      </c>
      <c r="AG40" s="4">
        <v>39112667</v>
      </c>
      <c r="AH40" s="4" t="s">
        <v>305</v>
      </c>
      <c r="AI40" s="4" t="s">
        <v>305</v>
      </c>
      <c r="AJ40" s="4" t="s">
        <v>305</v>
      </c>
      <c r="AK40" s="4" t="s">
        <v>305</v>
      </c>
      <c r="AL40" s="4" t="s">
        <v>647</v>
      </c>
      <c r="AM40" s="4" t="str">
        <f>HYPERLINK("https%3A%2F%2Fwww.webofscience.com%2Fwos%2Fwoscc%2Ffull-record%2FWOS:001286763200062","View Full Record in Web of Science")</f>
        <v>View Full Record in Web of Science</v>
      </c>
    </row>
    <row r="41" spans="1:39">
      <c r="A41" s="4" t="s">
        <v>296</v>
      </c>
      <c r="B41" s="4" t="s">
        <v>648</v>
      </c>
      <c r="C41" s="4" t="s">
        <v>649</v>
      </c>
      <c r="D41" s="4" t="s">
        <v>650</v>
      </c>
      <c r="E41" s="4" t="s">
        <v>651</v>
      </c>
      <c r="F41" s="4" t="s">
        <v>652</v>
      </c>
      <c r="G41" s="4" t="s">
        <v>305</v>
      </c>
      <c r="H41" s="4" t="s">
        <v>653</v>
      </c>
      <c r="I41" s="4" t="s">
        <v>654</v>
      </c>
      <c r="J41" s="4" t="s">
        <v>305</v>
      </c>
      <c r="K41" s="4" t="s">
        <v>305</v>
      </c>
      <c r="L41" s="4" t="s">
        <v>305</v>
      </c>
      <c r="M41" s="4" t="s">
        <v>622</v>
      </c>
      <c r="N41" s="4">
        <v>2024</v>
      </c>
      <c r="O41" s="4">
        <v>29</v>
      </c>
      <c r="P41" s="4" t="s">
        <v>655</v>
      </c>
      <c r="Q41" s="4" t="s">
        <v>305</v>
      </c>
      <c r="R41" s="4" t="s">
        <v>305</v>
      </c>
      <c r="S41" s="4" t="s">
        <v>305</v>
      </c>
      <c r="T41" s="4" t="s">
        <v>305</v>
      </c>
      <c r="U41" s="4">
        <v>347</v>
      </c>
      <c r="V41" s="4">
        <v>355</v>
      </c>
      <c r="W41" s="4" t="s">
        <v>305</v>
      </c>
      <c r="X41" s="4" t="s">
        <v>656</v>
      </c>
      <c r="Y41" s="4" t="str">
        <f>HYPERLINK("http://dx.doi.org/10.1177/13621718241280804","http://dx.doi.org/10.1177/13621718241280804")</f>
        <v>http://dx.doi.org/10.1177/13621718241280804</v>
      </c>
      <c r="Z41" s="4" t="s">
        <v>305</v>
      </c>
      <c r="AA41" s="4" t="s">
        <v>327</v>
      </c>
      <c r="AB41" s="4" t="s">
        <v>305</v>
      </c>
      <c r="AC41" s="4" t="s">
        <v>305</v>
      </c>
      <c r="AD41" s="4" t="s">
        <v>305</v>
      </c>
      <c r="AE41" s="4" t="s">
        <v>305</v>
      </c>
      <c r="AF41" s="4" t="s">
        <v>305</v>
      </c>
      <c r="AG41" s="4" t="s">
        <v>305</v>
      </c>
      <c r="AH41" s="4" t="s">
        <v>305</v>
      </c>
      <c r="AI41" s="4" t="s">
        <v>305</v>
      </c>
      <c r="AJ41" s="4" t="s">
        <v>305</v>
      </c>
      <c r="AK41" s="4" t="s">
        <v>305</v>
      </c>
      <c r="AL41" s="4" t="s">
        <v>657</v>
      </c>
      <c r="AM41" s="4" t="str">
        <f>HYPERLINK("https%3A%2F%2Fwww.webofscience.com%2Fwos%2Fwoscc%2Ffull-record%2FWOS:001324065600001","View Full Record in Web of Science")</f>
        <v>View Full Record in Web of Science</v>
      </c>
    </row>
    <row r="42" spans="1:39">
      <c r="A42" s="4" t="s">
        <v>296</v>
      </c>
      <c r="B42" s="4" t="s">
        <v>658</v>
      </c>
      <c r="C42" s="4" t="s">
        <v>659</v>
      </c>
      <c r="D42" s="4" t="s">
        <v>660</v>
      </c>
      <c r="E42" s="4" t="s">
        <v>661</v>
      </c>
      <c r="F42" s="4" t="s">
        <v>305</v>
      </c>
      <c r="G42" s="4" t="s">
        <v>305</v>
      </c>
      <c r="H42" s="4" t="s">
        <v>662</v>
      </c>
      <c r="I42" s="4" t="s">
        <v>663</v>
      </c>
      <c r="J42" s="4" t="s">
        <v>305</v>
      </c>
      <c r="K42" s="4" t="s">
        <v>305</v>
      </c>
      <c r="L42" s="4" t="s">
        <v>305</v>
      </c>
      <c r="M42" s="4" t="s">
        <v>664</v>
      </c>
      <c r="N42" s="4">
        <v>2024</v>
      </c>
      <c r="O42" s="4" t="s">
        <v>305</v>
      </c>
      <c r="P42" s="4" t="s">
        <v>305</v>
      </c>
      <c r="Q42" s="4" t="s">
        <v>305</v>
      </c>
      <c r="R42" s="4" t="s">
        <v>305</v>
      </c>
      <c r="S42" s="4" t="s">
        <v>305</v>
      </c>
      <c r="T42" s="4" t="s">
        <v>305</v>
      </c>
      <c r="U42" s="4" t="s">
        <v>305</v>
      </c>
      <c r="V42" s="4" t="s">
        <v>305</v>
      </c>
      <c r="W42" s="4" t="s">
        <v>305</v>
      </c>
      <c r="X42" s="4" t="s">
        <v>665</v>
      </c>
      <c r="Y42" s="4" t="str">
        <f>HYPERLINK("http://dx.doi.org/10.1080/10286020.2024.2402369","http://dx.doi.org/10.1080/10286020.2024.2402369")</f>
        <v>http://dx.doi.org/10.1080/10286020.2024.2402369</v>
      </c>
      <c r="Z42" s="4" t="s">
        <v>305</v>
      </c>
      <c r="AA42" s="4" t="s">
        <v>327</v>
      </c>
      <c r="AB42" s="4" t="s">
        <v>305</v>
      </c>
      <c r="AC42" s="4" t="s">
        <v>305</v>
      </c>
      <c r="AD42" s="4" t="s">
        <v>305</v>
      </c>
      <c r="AE42" s="4" t="s">
        <v>305</v>
      </c>
      <c r="AF42" s="4" t="s">
        <v>305</v>
      </c>
      <c r="AG42" s="4">
        <v>39297208</v>
      </c>
      <c r="AH42" s="4" t="s">
        <v>305</v>
      </c>
      <c r="AI42" s="4" t="s">
        <v>305</v>
      </c>
      <c r="AJ42" s="4" t="s">
        <v>305</v>
      </c>
      <c r="AK42" s="4" t="s">
        <v>305</v>
      </c>
      <c r="AL42" s="4" t="s">
        <v>666</v>
      </c>
      <c r="AM42" s="4" t="str">
        <f>HYPERLINK("https%3A%2F%2Fwww.webofscience.com%2Fwos%2Fwoscc%2Ffull-record%2FWOS:001316947900001","View Full Record in Web of Science")</f>
        <v>View Full Record in Web of Science</v>
      </c>
    </row>
    <row r="43" spans="1:39">
      <c r="A43" s="4" t="s">
        <v>296</v>
      </c>
      <c r="B43" s="4" t="s">
        <v>667</v>
      </c>
      <c r="C43" s="4" t="s">
        <v>668</v>
      </c>
      <c r="D43" s="4" t="s">
        <v>669</v>
      </c>
      <c r="E43" s="4" t="s">
        <v>670</v>
      </c>
      <c r="F43" s="4" t="s">
        <v>671</v>
      </c>
      <c r="G43" s="4" t="s">
        <v>672</v>
      </c>
      <c r="H43" s="4" t="s">
        <v>305</v>
      </c>
      <c r="I43" s="4" t="s">
        <v>673</v>
      </c>
      <c r="J43" s="4" t="s">
        <v>305</v>
      </c>
      <c r="K43" s="4" t="s">
        <v>305</v>
      </c>
      <c r="L43" s="4" t="s">
        <v>305</v>
      </c>
      <c r="M43" s="4" t="s">
        <v>306</v>
      </c>
      <c r="N43" s="4">
        <v>2024</v>
      </c>
      <c r="O43" s="4">
        <v>16</v>
      </c>
      <c r="P43" s="4">
        <v>18</v>
      </c>
      <c r="Q43" s="4" t="s">
        <v>305</v>
      </c>
      <c r="R43" s="4" t="s">
        <v>305</v>
      </c>
      <c r="S43" s="4" t="s">
        <v>305</v>
      </c>
      <c r="T43" s="4" t="s">
        <v>305</v>
      </c>
      <c r="U43" s="4" t="s">
        <v>305</v>
      </c>
      <c r="V43" s="4" t="s">
        <v>305</v>
      </c>
      <c r="W43" s="4">
        <v>8186</v>
      </c>
      <c r="X43" s="4" t="s">
        <v>674</v>
      </c>
      <c r="Y43" s="4" t="str">
        <f>HYPERLINK("http://dx.doi.org/10.3390/su16188186","http://dx.doi.org/10.3390/su16188186")</f>
        <v>http://dx.doi.org/10.3390/su16188186</v>
      </c>
      <c r="Z43" s="4" t="s">
        <v>305</v>
      </c>
      <c r="AA43" s="4" t="s">
        <v>305</v>
      </c>
      <c r="AB43" s="4" t="s">
        <v>305</v>
      </c>
      <c r="AC43" s="4" t="s">
        <v>305</v>
      </c>
      <c r="AD43" s="4" t="s">
        <v>305</v>
      </c>
      <c r="AE43" s="4" t="s">
        <v>305</v>
      </c>
      <c r="AF43" s="4" t="s">
        <v>305</v>
      </c>
      <c r="AG43" s="4" t="s">
        <v>305</v>
      </c>
      <c r="AH43" s="4" t="s">
        <v>305</v>
      </c>
      <c r="AI43" s="4" t="s">
        <v>305</v>
      </c>
      <c r="AJ43" s="4" t="s">
        <v>305</v>
      </c>
      <c r="AK43" s="4" t="s">
        <v>305</v>
      </c>
      <c r="AL43" s="4" t="s">
        <v>675</v>
      </c>
      <c r="AM43" s="4" t="str">
        <f>HYPERLINK("https%3A%2F%2Fwww.webofscience.com%2Fwos%2Fwoscc%2Ffull-record%2FWOS:001323097800001","View Full Record in Web of Science")</f>
        <v>View Full Record in Web of Science</v>
      </c>
    </row>
    <row r="44" spans="1:39">
      <c r="A44" s="4" t="s">
        <v>296</v>
      </c>
      <c r="B44" s="4" t="s">
        <v>676</v>
      </c>
      <c r="C44" s="4" t="s">
        <v>677</v>
      </c>
      <c r="D44" s="4" t="s">
        <v>678</v>
      </c>
      <c r="E44" s="4" t="s">
        <v>679</v>
      </c>
      <c r="F44" s="4" t="s">
        <v>305</v>
      </c>
      <c r="G44" s="4" t="s">
        <v>680</v>
      </c>
      <c r="H44" s="4" t="s">
        <v>681</v>
      </c>
      <c r="I44" s="4" t="s">
        <v>682</v>
      </c>
      <c r="J44" s="4" t="s">
        <v>305</v>
      </c>
      <c r="K44" s="4" t="s">
        <v>305</v>
      </c>
      <c r="L44" s="4" t="s">
        <v>305</v>
      </c>
      <c r="M44" s="4" t="s">
        <v>306</v>
      </c>
      <c r="N44" s="4">
        <v>2024</v>
      </c>
      <c r="O44" s="4">
        <v>133</v>
      </c>
      <c r="P44" s="4" t="s">
        <v>305</v>
      </c>
      <c r="Q44" s="4" t="s">
        <v>305</v>
      </c>
      <c r="R44" s="4" t="s">
        <v>305</v>
      </c>
      <c r="S44" s="4" t="s">
        <v>305</v>
      </c>
      <c r="T44" s="4" t="s">
        <v>305</v>
      </c>
      <c r="U44" s="4" t="s">
        <v>305</v>
      </c>
      <c r="V44" s="4" t="s">
        <v>305</v>
      </c>
      <c r="W44" s="4">
        <v>106475</v>
      </c>
      <c r="X44" s="4" t="s">
        <v>683</v>
      </c>
      <c r="Y44" s="4" t="str">
        <f>HYPERLINK("http://dx.doi.org/10.1016/j.jfca.2024.106475","http://dx.doi.org/10.1016/j.jfca.2024.106475")</f>
        <v>http://dx.doi.org/10.1016/j.jfca.2024.106475</v>
      </c>
      <c r="Z44" s="4" t="s">
        <v>305</v>
      </c>
      <c r="AA44" s="4" t="s">
        <v>308</v>
      </c>
      <c r="AB44" s="4" t="s">
        <v>305</v>
      </c>
      <c r="AC44" s="4" t="s">
        <v>305</v>
      </c>
      <c r="AD44" s="4" t="s">
        <v>305</v>
      </c>
      <c r="AE44" s="4" t="s">
        <v>305</v>
      </c>
      <c r="AF44" s="4" t="s">
        <v>305</v>
      </c>
      <c r="AG44" s="4" t="s">
        <v>305</v>
      </c>
      <c r="AH44" s="4" t="s">
        <v>305</v>
      </c>
      <c r="AI44" s="4" t="s">
        <v>305</v>
      </c>
      <c r="AJ44" s="4" t="s">
        <v>305</v>
      </c>
      <c r="AK44" s="4" t="s">
        <v>305</v>
      </c>
      <c r="AL44" s="4" t="s">
        <v>684</v>
      </c>
      <c r="AM44" s="4" t="str">
        <f>HYPERLINK("https%3A%2F%2Fwww.webofscience.com%2Fwos%2Fwoscc%2Ffull-record%2FWOS:001264380700001","View Full Record in Web of Science")</f>
        <v>View Full Record in Web of Science</v>
      </c>
    </row>
    <row r="45" spans="1:39">
      <c r="A45" s="4" t="s">
        <v>296</v>
      </c>
      <c r="B45" s="4" t="s">
        <v>685</v>
      </c>
      <c r="C45" s="4" t="s">
        <v>686</v>
      </c>
      <c r="D45" s="4" t="s">
        <v>687</v>
      </c>
      <c r="E45" s="4" t="s">
        <v>688</v>
      </c>
      <c r="F45" s="4" t="s">
        <v>689</v>
      </c>
      <c r="G45" s="4" t="s">
        <v>690</v>
      </c>
      <c r="H45" s="4" t="s">
        <v>691</v>
      </c>
      <c r="I45" s="4" t="s">
        <v>692</v>
      </c>
      <c r="J45" s="4" t="s">
        <v>305</v>
      </c>
      <c r="K45" s="4" t="s">
        <v>305</v>
      </c>
      <c r="L45" s="4" t="s">
        <v>305</v>
      </c>
      <c r="M45" s="4" t="s">
        <v>316</v>
      </c>
      <c r="N45" s="4">
        <v>2024</v>
      </c>
      <c r="O45" s="4">
        <v>228</v>
      </c>
      <c r="P45" s="4" t="s">
        <v>305</v>
      </c>
      <c r="Q45" s="4" t="s">
        <v>305</v>
      </c>
      <c r="R45" s="4" t="s">
        <v>305</v>
      </c>
      <c r="S45" s="4" t="s">
        <v>305</v>
      </c>
      <c r="T45" s="4" t="s">
        <v>305</v>
      </c>
      <c r="U45" s="4" t="s">
        <v>305</v>
      </c>
      <c r="V45" s="4" t="s">
        <v>305</v>
      </c>
      <c r="W45" s="4">
        <v>113506</v>
      </c>
      <c r="X45" s="4" t="s">
        <v>693</v>
      </c>
      <c r="Y45" s="4" t="str">
        <f>HYPERLINK("http://dx.doi.org/10.1016/j.vacuum.2024.113506","http://dx.doi.org/10.1016/j.vacuum.2024.113506")</f>
        <v>http://dx.doi.org/10.1016/j.vacuum.2024.113506</v>
      </c>
      <c r="Z45" s="4" t="s">
        <v>305</v>
      </c>
      <c r="AA45" s="4" t="s">
        <v>308</v>
      </c>
      <c r="AB45" s="4" t="s">
        <v>305</v>
      </c>
      <c r="AC45" s="4" t="s">
        <v>305</v>
      </c>
      <c r="AD45" s="4" t="s">
        <v>305</v>
      </c>
      <c r="AE45" s="4" t="s">
        <v>305</v>
      </c>
      <c r="AF45" s="4" t="s">
        <v>305</v>
      </c>
      <c r="AG45" s="4" t="s">
        <v>305</v>
      </c>
      <c r="AH45" s="4" t="s">
        <v>305</v>
      </c>
      <c r="AI45" s="4" t="s">
        <v>305</v>
      </c>
      <c r="AJ45" s="4" t="s">
        <v>305</v>
      </c>
      <c r="AK45" s="4" t="s">
        <v>305</v>
      </c>
      <c r="AL45" s="4" t="s">
        <v>694</v>
      </c>
      <c r="AM45" s="4" t="str">
        <f>HYPERLINK("https%3A%2F%2Fwww.webofscience.com%2Fwos%2Fwoscc%2Ffull-record%2FWOS:001282492400001","View Full Record in Web of Science")</f>
        <v>View Full Record in Web of Science</v>
      </c>
    </row>
    <row r="46" spans="1:39">
      <c r="A46" s="4" t="s">
        <v>296</v>
      </c>
      <c r="B46" s="4" t="s">
        <v>695</v>
      </c>
      <c r="C46" s="4" t="s">
        <v>696</v>
      </c>
      <c r="D46" s="4" t="s">
        <v>697</v>
      </c>
      <c r="E46" s="4" t="s">
        <v>698</v>
      </c>
      <c r="F46" s="4" t="s">
        <v>305</v>
      </c>
      <c r="G46" s="4" t="s">
        <v>305</v>
      </c>
      <c r="H46" s="4" t="s">
        <v>699</v>
      </c>
      <c r="I46" s="4" t="s">
        <v>700</v>
      </c>
      <c r="J46" s="4" t="s">
        <v>305</v>
      </c>
      <c r="K46" s="4" t="s">
        <v>305</v>
      </c>
      <c r="L46" s="4" t="s">
        <v>305</v>
      </c>
      <c r="M46" s="4" t="s">
        <v>701</v>
      </c>
      <c r="N46" s="4">
        <v>2024</v>
      </c>
      <c r="O46" s="4">
        <v>13</v>
      </c>
      <c r="P46" s="4">
        <v>1</v>
      </c>
      <c r="Q46" s="4" t="s">
        <v>305</v>
      </c>
      <c r="R46" s="4" t="s">
        <v>305</v>
      </c>
      <c r="S46" s="4" t="s">
        <v>305</v>
      </c>
      <c r="T46" s="4" t="s">
        <v>305</v>
      </c>
      <c r="U46" s="4" t="s">
        <v>305</v>
      </c>
      <c r="V46" s="4" t="s">
        <v>305</v>
      </c>
      <c r="W46" s="4">
        <v>20240018</v>
      </c>
      <c r="X46" s="4" t="s">
        <v>702</v>
      </c>
      <c r="Y46" s="4" t="str">
        <f>HYPERLINK("http://dx.doi.org/10.1515/anona-2024-0018","http://dx.doi.org/10.1515/anona-2024-0018")</f>
        <v>http://dx.doi.org/10.1515/anona-2024-0018</v>
      </c>
      <c r="Z46" s="4" t="s">
        <v>305</v>
      </c>
      <c r="AA46" s="4" t="s">
        <v>305</v>
      </c>
      <c r="AB46" s="4" t="s">
        <v>305</v>
      </c>
      <c r="AC46" s="4" t="s">
        <v>305</v>
      </c>
      <c r="AD46" s="4" t="s">
        <v>305</v>
      </c>
      <c r="AE46" s="4" t="s">
        <v>305</v>
      </c>
      <c r="AF46" s="4" t="s">
        <v>305</v>
      </c>
      <c r="AG46" s="4" t="s">
        <v>305</v>
      </c>
      <c r="AH46" s="4" t="s">
        <v>305</v>
      </c>
      <c r="AI46" s="4" t="s">
        <v>305</v>
      </c>
      <c r="AJ46" s="4" t="s">
        <v>305</v>
      </c>
      <c r="AK46" s="4" t="s">
        <v>305</v>
      </c>
      <c r="AL46" s="4" t="s">
        <v>703</v>
      </c>
      <c r="AM46" s="4" t="str">
        <f>HYPERLINK("https%3A%2F%2Fwww.webofscience.com%2Fwos%2Fwoscc%2Ffull-record%2FWOS:001303137200001","View Full Record in Web of Science")</f>
        <v>View Full Record in Web of Science</v>
      </c>
    </row>
    <row r="47" spans="1:39">
      <c r="A47" s="4" t="s">
        <v>296</v>
      </c>
      <c r="B47" s="4" t="s">
        <v>704</v>
      </c>
      <c r="C47" s="4" t="s">
        <v>705</v>
      </c>
      <c r="D47" s="4" t="s">
        <v>706</v>
      </c>
      <c r="E47" s="4" t="s">
        <v>707</v>
      </c>
      <c r="F47" s="4" t="s">
        <v>305</v>
      </c>
      <c r="G47" s="4" t="s">
        <v>305</v>
      </c>
      <c r="H47" s="4" t="s">
        <v>305</v>
      </c>
      <c r="I47" s="4" t="s">
        <v>708</v>
      </c>
      <c r="J47" s="4" t="s">
        <v>305</v>
      </c>
      <c r="K47" s="4" t="s">
        <v>305</v>
      </c>
      <c r="L47" s="4" t="s">
        <v>305</v>
      </c>
      <c r="M47" s="4" t="s">
        <v>622</v>
      </c>
      <c r="N47" s="4">
        <v>2024</v>
      </c>
      <c r="O47" s="4">
        <v>40</v>
      </c>
      <c r="P47" s="4" t="s">
        <v>305</v>
      </c>
      <c r="Q47" s="4" t="s">
        <v>305</v>
      </c>
      <c r="R47" s="4" t="s">
        <v>305</v>
      </c>
      <c r="S47" s="4" t="s">
        <v>305</v>
      </c>
      <c r="T47" s="4" t="s">
        <v>305</v>
      </c>
      <c r="U47" s="4" t="s">
        <v>305</v>
      </c>
      <c r="V47" s="4" t="s">
        <v>305</v>
      </c>
      <c r="W47" s="4">
        <v>109931</v>
      </c>
      <c r="X47" s="4" t="s">
        <v>709</v>
      </c>
      <c r="Y47" s="4" t="str">
        <f>HYPERLINK("http://dx.doi.org/10.1016/j.mtcomm.2024.109931","http://dx.doi.org/10.1016/j.mtcomm.2024.109931")</f>
        <v>http://dx.doi.org/10.1016/j.mtcomm.2024.109931</v>
      </c>
      <c r="Z47" s="4" t="s">
        <v>305</v>
      </c>
      <c r="AA47" s="4" t="s">
        <v>305</v>
      </c>
      <c r="AB47" s="4" t="s">
        <v>305</v>
      </c>
      <c r="AC47" s="4" t="s">
        <v>305</v>
      </c>
      <c r="AD47" s="4" t="s">
        <v>305</v>
      </c>
      <c r="AE47" s="4" t="s">
        <v>305</v>
      </c>
      <c r="AF47" s="4" t="s">
        <v>305</v>
      </c>
      <c r="AG47" s="4" t="s">
        <v>305</v>
      </c>
      <c r="AH47" s="4" t="s">
        <v>305</v>
      </c>
      <c r="AI47" s="4" t="s">
        <v>305</v>
      </c>
      <c r="AJ47" s="4" t="s">
        <v>305</v>
      </c>
      <c r="AK47" s="4" t="s">
        <v>305</v>
      </c>
      <c r="AL47" s="4" t="s">
        <v>710</v>
      </c>
      <c r="AM47" s="4" t="str">
        <f>HYPERLINK("https%3A%2F%2Fwww.webofscience.com%2Fwos%2Fwoscc%2Ffull-record%2FWOS:001279933700001","View Full Record in Web of Science")</f>
        <v>View Full Record in Web of Science</v>
      </c>
    </row>
    <row r="48" spans="1:39">
      <c r="A48" s="4" t="s">
        <v>296</v>
      </c>
      <c r="B48" s="4" t="s">
        <v>711</v>
      </c>
      <c r="C48" s="4" t="s">
        <v>712</v>
      </c>
      <c r="D48" s="4" t="s">
        <v>713</v>
      </c>
      <c r="E48" s="4" t="s">
        <v>642</v>
      </c>
      <c r="F48" s="4" t="s">
        <v>478</v>
      </c>
      <c r="G48" s="4" t="s">
        <v>305</v>
      </c>
      <c r="H48" s="4" t="s">
        <v>644</v>
      </c>
      <c r="I48" s="4" t="s">
        <v>305</v>
      </c>
      <c r="J48" s="4" t="s">
        <v>305</v>
      </c>
      <c r="K48" s="4" t="s">
        <v>305</v>
      </c>
      <c r="L48" s="4" t="s">
        <v>305</v>
      </c>
      <c r="M48" s="4" t="s">
        <v>714</v>
      </c>
      <c r="N48" s="4">
        <v>2024</v>
      </c>
      <c r="O48" s="4">
        <v>14</v>
      </c>
      <c r="P48" s="4">
        <v>1</v>
      </c>
      <c r="Q48" s="4" t="s">
        <v>305</v>
      </c>
      <c r="R48" s="4" t="s">
        <v>305</v>
      </c>
      <c r="S48" s="4" t="s">
        <v>305</v>
      </c>
      <c r="T48" s="4" t="s">
        <v>305</v>
      </c>
      <c r="U48" s="4" t="s">
        <v>305</v>
      </c>
      <c r="V48" s="4" t="s">
        <v>305</v>
      </c>
      <c r="W48" s="4">
        <v>21505</v>
      </c>
      <c r="X48" s="4" t="s">
        <v>715</v>
      </c>
      <c r="Y48" s="4" t="str">
        <f>HYPERLINK("http://dx.doi.org/10.1038/s41598-024-72829-7","http://dx.doi.org/10.1038/s41598-024-72829-7")</f>
        <v>http://dx.doi.org/10.1038/s41598-024-72829-7</v>
      </c>
      <c r="Z48" s="4" t="s">
        <v>305</v>
      </c>
      <c r="AA48" s="4" t="s">
        <v>305</v>
      </c>
      <c r="AB48" s="4" t="s">
        <v>305</v>
      </c>
      <c r="AC48" s="4" t="s">
        <v>305</v>
      </c>
      <c r="AD48" s="4" t="s">
        <v>305</v>
      </c>
      <c r="AE48" s="4" t="s">
        <v>305</v>
      </c>
      <c r="AF48" s="4" t="s">
        <v>305</v>
      </c>
      <c r="AG48" s="4">
        <v>39277645</v>
      </c>
      <c r="AH48" s="4" t="s">
        <v>305</v>
      </c>
      <c r="AI48" s="4" t="s">
        <v>305</v>
      </c>
      <c r="AJ48" s="4" t="s">
        <v>305</v>
      </c>
      <c r="AK48" s="4" t="s">
        <v>305</v>
      </c>
      <c r="AL48" s="4" t="s">
        <v>716</v>
      </c>
      <c r="AM48" s="4" t="str">
        <f>HYPERLINK("https%3A%2F%2Fwww.webofscience.com%2Fwos%2Fwoscc%2Ffull-record%2FWOS:001322516400053","View Full Record in Web of Science")</f>
        <v>View Full Record in Web of Science</v>
      </c>
    </row>
    <row r="49" spans="1:39">
      <c r="A49" s="4" t="s">
        <v>296</v>
      </c>
      <c r="B49" s="4" t="s">
        <v>717</v>
      </c>
      <c r="C49" s="4" t="s">
        <v>718</v>
      </c>
      <c r="D49" s="4" t="s">
        <v>719</v>
      </c>
      <c r="E49" s="4" t="s">
        <v>720</v>
      </c>
      <c r="F49" s="4" t="s">
        <v>305</v>
      </c>
      <c r="G49" s="4" t="s">
        <v>305</v>
      </c>
      <c r="H49" s="4" t="s">
        <v>721</v>
      </c>
      <c r="I49" s="4" t="s">
        <v>722</v>
      </c>
      <c r="J49" s="4" t="s">
        <v>305</v>
      </c>
      <c r="K49" s="4" t="s">
        <v>305</v>
      </c>
      <c r="L49" s="4" t="s">
        <v>305</v>
      </c>
      <c r="M49" s="4" t="s">
        <v>723</v>
      </c>
      <c r="N49" s="4">
        <v>2024</v>
      </c>
      <c r="O49" s="4" t="s">
        <v>305</v>
      </c>
      <c r="P49" s="4" t="s">
        <v>305</v>
      </c>
      <c r="Q49" s="4" t="s">
        <v>305</v>
      </c>
      <c r="R49" s="4" t="s">
        <v>305</v>
      </c>
      <c r="S49" s="4" t="s">
        <v>305</v>
      </c>
      <c r="T49" s="4" t="s">
        <v>305</v>
      </c>
      <c r="U49" s="4" t="s">
        <v>305</v>
      </c>
      <c r="V49" s="4" t="s">
        <v>305</v>
      </c>
      <c r="W49" s="4" t="s">
        <v>305</v>
      </c>
      <c r="X49" s="4" t="s">
        <v>724</v>
      </c>
      <c r="Y49" s="4" t="str">
        <f>HYPERLINK("http://dx.doi.org/10.1080/13467581.2024.2396624","http://dx.doi.org/10.1080/13467581.2024.2396624")</f>
        <v>http://dx.doi.org/10.1080/13467581.2024.2396624</v>
      </c>
      <c r="Z49" s="4" t="s">
        <v>305</v>
      </c>
      <c r="AA49" s="4" t="s">
        <v>327</v>
      </c>
      <c r="AB49" s="4" t="s">
        <v>305</v>
      </c>
      <c r="AC49" s="4" t="s">
        <v>305</v>
      </c>
      <c r="AD49" s="4" t="s">
        <v>305</v>
      </c>
      <c r="AE49" s="4" t="s">
        <v>305</v>
      </c>
      <c r="AF49" s="4" t="s">
        <v>305</v>
      </c>
      <c r="AG49" s="4" t="s">
        <v>305</v>
      </c>
      <c r="AH49" s="4" t="s">
        <v>305</v>
      </c>
      <c r="AI49" s="4" t="s">
        <v>305</v>
      </c>
      <c r="AJ49" s="4" t="s">
        <v>305</v>
      </c>
      <c r="AK49" s="4" t="s">
        <v>305</v>
      </c>
      <c r="AL49" s="4" t="s">
        <v>725</v>
      </c>
      <c r="AM49" s="4" t="str">
        <f>HYPERLINK("https%3A%2F%2Fwww.webofscience.com%2Fwos%2Fwoscc%2Ffull-record%2FWOS:001311927200001","View Full Record in Web of Science")</f>
        <v>View Full Record in Web of Science</v>
      </c>
    </row>
    <row r="50" spans="1:39">
      <c r="A50" s="4" t="s">
        <v>296</v>
      </c>
      <c r="B50" s="4" t="s">
        <v>726</v>
      </c>
      <c r="C50" s="4" t="s">
        <v>727</v>
      </c>
      <c r="D50" s="4" t="s">
        <v>728</v>
      </c>
      <c r="E50" s="4" t="s">
        <v>729</v>
      </c>
      <c r="F50" s="4" t="s">
        <v>730</v>
      </c>
      <c r="G50" s="4" t="s">
        <v>731</v>
      </c>
      <c r="H50" s="4" t="s">
        <v>732</v>
      </c>
      <c r="I50" s="4" t="s">
        <v>733</v>
      </c>
      <c r="J50" s="4" t="s">
        <v>305</v>
      </c>
      <c r="K50" s="4" t="s">
        <v>305</v>
      </c>
      <c r="L50" s="4" t="s">
        <v>305</v>
      </c>
      <c r="M50" s="4" t="s">
        <v>306</v>
      </c>
      <c r="N50" s="4">
        <v>2024</v>
      </c>
      <c r="O50" s="4">
        <v>244</v>
      </c>
      <c r="P50" s="4" t="s">
        <v>305</v>
      </c>
      <c r="Q50" s="4" t="s">
        <v>305</v>
      </c>
      <c r="R50" s="4" t="s">
        <v>305</v>
      </c>
      <c r="S50" s="4" t="s">
        <v>305</v>
      </c>
      <c r="T50" s="4" t="s">
        <v>305</v>
      </c>
      <c r="U50" s="4" t="s">
        <v>305</v>
      </c>
      <c r="V50" s="4" t="s">
        <v>305</v>
      </c>
      <c r="W50" s="4">
        <v>113209</v>
      </c>
      <c r="X50" s="4" t="s">
        <v>734</v>
      </c>
      <c r="Y50" s="4" t="str">
        <f>HYPERLINK("http://dx.doi.org/10.1016/j.commatsci.2024.113209","http://dx.doi.org/10.1016/j.commatsci.2024.113209")</f>
        <v>http://dx.doi.org/10.1016/j.commatsci.2024.113209</v>
      </c>
      <c r="Z50" s="4" t="s">
        <v>305</v>
      </c>
      <c r="AA50" s="4" t="s">
        <v>308</v>
      </c>
      <c r="AB50" s="4" t="s">
        <v>305</v>
      </c>
      <c r="AC50" s="4" t="s">
        <v>305</v>
      </c>
      <c r="AD50" s="4" t="s">
        <v>305</v>
      </c>
      <c r="AE50" s="4" t="s">
        <v>305</v>
      </c>
      <c r="AF50" s="4" t="s">
        <v>305</v>
      </c>
      <c r="AG50" s="4" t="s">
        <v>305</v>
      </c>
      <c r="AH50" s="4" t="s">
        <v>305</v>
      </c>
      <c r="AI50" s="4" t="s">
        <v>305</v>
      </c>
      <c r="AJ50" s="4" t="s">
        <v>305</v>
      </c>
      <c r="AK50" s="4" t="s">
        <v>305</v>
      </c>
      <c r="AL50" s="4" t="s">
        <v>735</v>
      </c>
      <c r="AM50" s="4" t="str">
        <f>HYPERLINK("https%3A%2F%2Fwww.webofscience.com%2Fwos%2Fwoscc%2Ffull-record%2FWOS:001268984600001","View Full Record in Web of Science")</f>
        <v>View Full Record in Web of Science</v>
      </c>
    </row>
    <row r="51" spans="1:39">
      <c r="A51" s="4" t="s">
        <v>296</v>
      </c>
      <c r="B51" s="4" t="s">
        <v>736</v>
      </c>
      <c r="C51" s="4" t="s">
        <v>737</v>
      </c>
      <c r="D51" s="4" t="s">
        <v>738</v>
      </c>
      <c r="E51" s="4" t="s">
        <v>739</v>
      </c>
      <c r="F51" s="4" t="s">
        <v>305</v>
      </c>
      <c r="G51" s="4" t="s">
        <v>305</v>
      </c>
      <c r="H51" s="4" t="s">
        <v>305</v>
      </c>
      <c r="I51" s="4" t="s">
        <v>740</v>
      </c>
      <c r="J51" s="4" t="s">
        <v>305</v>
      </c>
      <c r="K51" s="4" t="s">
        <v>305</v>
      </c>
      <c r="L51" s="4" t="s">
        <v>305</v>
      </c>
      <c r="M51" s="4" t="s">
        <v>346</v>
      </c>
      <c r="N51" s="4">
        <v>2024</v>
      </c>
      <c r="O51" s="4">
        <v>12</v>
      </c>
      <c r="P51" s="4">
        <v>7</v>
      </c>
      <c r="Q51" s="4" t="s">
        <v>305</v>
      </c>
      <c r="R51" s="4" t="s">
        <v>305</v>
      </c>
      <c r="S51" s="4" t="s">
        <v>305</v>
      </c>
      <c r="T51" s="4" t="s">
        <v>305</v>
      </c>
      <c r="U51" s="4" t="s">
        <v>305</v>
      </c>
      <c r="V51" s="4" t="s">
        <v>305</v>
      </c>
      <c r="W51" s="4">
        <v>1422</v>
      </c>
      <c r="X51" s="4" t="s">
        <v>741</v>
      </c>
      <c r="Y51" s="4" t="str">
        <f>HYPERLINK("http://dx.doi.org/10.3390/pr12071422","http://dx.doi.org/10.3390/pr12071422")</f>
        <v>http://dx.doi.org/10.3390/pr12071422</v>
      </c>
      <c r="Z51" s="4" t="s">
        <v>305</v>
      </c>
      <c r="AA51" s="4" t="s">
        <v>305</v>
      </c>
      <c r="AB51" s="4" t="s">
        <v>305</v>
      </c>
      <c r="AC51" s="4" t="s">
        <v>305</v>
      </c>
      <c r="AD51" s="4" t="s">
        <v>305</v>
      </c>
      <c r="AE51" s="4" t="s">
        <v>305</v>
      </c>
      <c r="AF51" s="4" t="s">
        <v>305</v>
      </c>
      <c r="AG51" s="4" t="s">
        <v>305</v>
      </c>
      <c r="AH51" s="4" t="s">
        <v>305</v>
      </c>
      <c r="AI51" s="4" t="s">
        <v>305</v>
      </c>
      <c r="AJ51" s="4" t="s">
        <v>305</v>
      </c>
      <c r="AK51" s="4" t="s">
        <v>305</v>
      </c>
      <c r="AL51" s="4" t="s">
        <v>742</v>
      </c>
      <c r="AM51" s="4" t="str">
        <f>HYPERLINK("https%3A%2F%2Fwww.webofscience.com%2Fwos%2Fwoscc%2Ffull-record%2FWOS:001277078800001","View Full Record in Web of Science")</f>
        <v>View Full Record in Web of Science</v>
      </c>
    </row>
    <row r="52" spans="1:39">
      <c r="A52" s="4" t="s">
        <v>296</v>
      </c>
      <c r="B52" s="4" t="s">
        <v>743</v>
      </c>
      <c r="C52" s="4" t="s">
        <v>744</v>
      </c>
      <c r="D52" s="4" t="s">
        <v>745</v>
      </c>
      <c r="E52" s="4" t="s">
        <v>746</v>
      </c>
      <c r="F52" s="4" t="s">
        <v>747</v>
      </c>
      <c r="G52" s="4" t="s">
        <v>305</v>
      </c>
      <c r="H52" s="4" t="s">
        <v>748</v>
      </c>
      <c r="I52" s="4" t="s">
        <v>749</v>
      </c>
      <c r="J52" s="4" t="s">
        <v>305</v>
      </c>
      <c r="K52" s="4" t="s">
        <v>305</v>
      </c>
      <c r="L52" s="4" t="s">
        <v>305</v>
      </c>
      <c r="M52" s="4" t="s">
        <v>316</v>
      </c>
      <c r="N52" s="4">
        <v>2024</v>
      </c>
      <c r="O52" s="4">
        <v>105</v>
      </c>
      <c r="P52" s="4" t="s">
        <v>305</v>
      </c>
      <c r="Q52" s="4" t="s">
        <v>305</v>
      </c>
      <c r="R52" s="4" t="s">
        <v>305</v>
      </c>
      <c r="S52" s="4" t="s">
        <v>305</v>
      </c>
      <c r="T52" s="4" t="s">
        <v>305</v>
      </c>
      <c r="U52" s="4">
        <v>381</v>
      </c>
      <c r="V52" s="4">
        <v>401</v>
      </c>
      <c r="W52" s="4" t="s">
        <v>305</v>
      </c>
      <c r="X52" s="4" t="s">
        <v>750</v>
      </c>
      <c r="Y52" s="4" t="str">
        <f>HYPERLINK("http://dx.doi.org/10.1016/j.aej.2024.07.006","http://dx.doi.org/10.1016/j.aej.2024.07.006")</f>
        <v>http://dx.doi.org/10.1016/j.aej.2024.07.006</v>
      </c>
      <c r="Z52" s="4" t="s">
        <v>305</v>
      </c>
      <c r="AA52" s="4" t="s">
        <v>308</v>
      </c>
      <c r="AB52" s="4" t="s">
        <v>305</v>
      </c>
      <c r="AC52" s="4" t="s">
        <v>305</v>
      </c>
      <c r="AD52" s="4" t="s">
        <v>305</v>
      </c>
      <c r="AE52" s="4" t="s">
        <v>305</v>
      </c>
      <c r="AF52" s="4" t="s">
        <v>305</v>
      </c>
      <c r="AG52" s="4" t="s">
        <v>305</v>
      </c>
      <c r="AH52" s="4" t="s">
        <v>305</v>
      </c>
      <c r="AI52" s="4" t="s">
        <v>305</v>
      </c>
      <c r="AJ52" s="4" t="s">
        <v>305</v>
      </c>
      <c r="AK52" s="4" t="s">
        <v>305</v>
      </c>
      <c r="AL52" s="4" t="s">
        <v>751</v>
      </c>
      <c r="AM52" s="4" t="str">
        <f>HYPERLINK("https%3A%2F%2Fwww.webofscience.com%2Fwos%2Fwoscc%2Ffull-record%2FWOS:001267695800001","View Full Record in Web of Science")</f>
        <v>View Full Record in Web of Science</v>
      </c>
    </row>
    <row r="53" spans="1:39">
      <c r="A53" s="4" t="s">
        <v>296</v>
      </c>
      <c r="B53" s="4" t="s">
        <v>752</v>
      </c>
      <c r="C53" s="4" t="s">
        <v>753</v>
      </c>
      <c r="D53" s="4" t="s">
        <v>754</v>
      </c>
      <c r="E53" s="4" t="s">
        <v>755</v>
      </c>
      <c r="F53" s="4" t="s">
        <v>305</v>
      </c>
      <c r="G53" s="4" t="s">
        <v>305</v>
      </c>
      <c r="H53" s="4" t="s">
        <v>756</v>
      </c>
      <c r="I53" s="4" t="s">
        <v>757</v>
      </c>
      <c r="J53" s="4" t="s">
        <v>305</v>
      </c>
      <c r="K53" s="4" t="s">
        <v>305</v>
      </c>
      <c r="L53" s="4" t="s">
        <v>305</v>
      </c>
      <c r="M53" s="4" t="s">
        <v>373</v>
      </c>
      <c r="N53" s="4">
        <v>2024</v>
      </c>
      <c r="O53" s="4">
        <v>193</v>
      </c>
      <c r="P53" s="4" t="s">
        <v>305</v>
      </c>
      <c r="Q53" s="4" t="s">
        <v>305</v>
      </c>
      <c r="R53" s="4" t="s">
        <v>305</v>
      </c>
      <c r="S53" s="4" t="s">
        <v>305</v>
      </c>
      <c r="T53" s="4" t="s">
        <v>305</v>
      </c>
      <c r="U53" s="4" t="s">
        <v>305</v>
      </c>
      <c r="V53" s="4" t="s">
        <v>305</v>
      </c>
      <c r="W53" s="4">
        <v>104956</v>
      </c>
      <c r="X53" s="4" t="s">
        <v>758</v>
      </c>
      <c r="Y53" s="4" t="str">
        <f>HYPERLINK("http://dx.doi.org/10.1016/j.jpdc.2024.104956","http://dx.doi.org/10.1016/j.jpdc.2024.104956")</f>
        <v>http://dx.doi.org/10.1016/j.jpdc.2024.104956</v>
      </c>
      <c r="Z53" s="4" t="s">
        <v>305</v>
      </c>
      <c r="AA53" s="4" t="s">
        <v>308</v>
      </c>
      <c r="AB53" s="4" t="s">
        <v>305</v>
      </c>
      <c r="AC53" s="4" t="s">
        <v>305</v>
      </c>
      <c r="AD53" s="4" t="s">
        <v>305</v>
      </c>
      <c r="AE53" s="4" t="s">
        <v>305</v>
      </c>
      <c r="AF53" s="4" t="s">
        <v>305</v>
      </c>
      <c r="AG53" s="4" t="s">
        <v>305</v>
      </c>
      <c r="AH53" s="4" t="s">
        <v>305</v>
      </c>
      <c r="AI53" s="4" t="s">
        <v>305</v>
      </c>
      <c r="AJ53" s="4" t="s">
        <v>305</v>
      </c>
      <c r="AK53" s="4" t="s">
        <v>305</v>
      </c>
      <c r="AL53" s="4" t="s">
        <v>759</v>
      </c>
      <c r="AM53" s="4" t="str">
        <f>HYPERLINK("https%3A%2F%2Fwww.webofscience.com%2Fwos%2Fwoscc%2Ffull-record%2FWOS:001279781000001","View Full Record in Web of Science")</f>
        <v>View Full Record in Web of Science</v>
      </c>
    </row>
    <row r="54" spans="1:39">
      <c r="A54" s="4" t="s">
        <v>296</v>
      </c>
      <c r="B54" s="4" t="s">
        <v>760</v>
      </c>
      <c r="C54" s="4" t="s">
        <v>761</v>
      </c>
      <c r="D54" s="4" t="s">
        <v>762</v>
      </c>
      <c r="E54" s="4" t="s">
        <v>763</v>
      </c>
      <c r="F54" s="4" t="s">
        <v>305</v>
      </c>
      <c r="G54" s="4" t="s">
        <v>305</v>
      </c>
      <c r="H54" s="4" t="s">
        <v>764</v>
      </c>
      <c r="I54" s="4" t="s">
        <v>765</v>
      </c>
      <c r="J54" s="4" t="s">
        <v>305</v>
      </c>
      <c r="K54" s="4" t="s">
        <v>305</v>
      </c>
      <c r="L54" s="4" t="s">
        <v>305</v>
      </c>
      <c r="M54" s="4" t="s">
        <v>373</v>
      </c>
      <c r="N54" s="4">
        <v>2024</v>
      </c>
      <c r="O54" s="4">
        <v>412</v>
      </c>
      <c r="P54" s="4" t="s">
        <v>305</v>
      </c>
      <c r="Q54" s="4" t="s">
        <v>305</v>
      </c>
      <c r="R54" s="4" t="s">
        <v>305</v>
      </c>
      <c r="S54" s="4" t="s">
        <v>305</v>
      </c>
      <c r="T54" s="4" t="s">
        <v>305</v>
      </c>
      <c r="U54" s="4" t="s">
        <v>305</v>
      </c>
      <c r="V54" s="4" t="s">
        <v>305</v>
      </c>
      <c r="W54" s="4">
        <v>131412</v>
      </c>
      <c r="X54" s="4" t="s">
        <v>766</v>
      </c>
      <c r="Y54" s="4" t="str">
        <f>HYPERLINK("http://dx.doi.org/10.1016/j.biortech.2024.131412","http://dx.doi.org/10.1016/j.biortech.2024.131412")</f>
        <v>http://dx.doi.org/10.1016/j.biortech.2024.131412</v>
      </c>
      <c r="Z54" s="4" t="s">
        <v>305</v>
      </c>
      <c r="AA54" s="4" t="s">
        <v>327</v>
      </c>
      <c r="AB54" s="4" t="s">
        <v>305</v>
      </c>
      <c r="AC54" s="4" t="s">
        <v>305</v>
      </c>
      <c r="AD54" s="4" t="s">
        <v>305</v>
      </c>
      <c r="AE54" s="4" t="s">
        <v>305</v>
      </c>
      <c r="AF54" s="4" t="s">
        <v>305</v>
      </c>
      <c r="AG54" s="4">
        <v>39226944</v>
      </c>
      <c r="AH54" s="4" t="s">
        <v>305</v>
      </c>
      <c r="AI54" s="4" t="s">
        <v>305</v>
      </c>
      <c r="AJ54" s="4" t="s">
        <v>305</v>
      </c>
      <c r="AK54" s="4" t="s">
        <v>305</v>
      </c>
      <c r="AL54" s="4" t="s">
        <v>767</v>
      </c>
      <c r="AM54" s="4" t="str">
        <f>HYPERLINK("https%3A%2F%2Fwww.webofscience.com%2Fwos%2Fwoscc%2Ffull-record%2FWOS:001308122600001","View Full Record in Web of Science")</f>
        <v>View Full Record in Web of Science</v>
      </c>
    </row>
    <row r="55" spans="1:39">
      <c r="A55" s="4" t="s">
        <v>296</v>
      </c>
      <c r="B55" s="4" t="s">
        <v>768</v>
      </c>
      <c r="C55" s="4" t="s">
        <v>769</v>
      </c>
      <c r="D55" s="4" t="s">
        <v>770</v>
      </c>
      <c r="E55" s="4" t="s">
        <v>352</v>
      </c>
      <c r="F55" s="4" t="s">
        <v>771</v>
      </c>
      <c r="G55" s="4" t="s">
        <v>772</v>
      </c>
      <c r="H55" s="4" t="s">
        <v>353</v>
      </c>
      <c r="I55" s="4" t="s">
        <v>354</v>
      </c>
      <c r="J55" s="4" t="s">
        <v>305</v>
      </c>
      <c r="K55" s="4" t="s">
        <v>305</v>
      </c>
      <c r="L55" s="4" t="s">
        <v>305</v>
      </c>
      <c r="M55" s="4" t="s">
        <v>773</v>
      </c>
      <c r="N55" s="4">
        <v>2024</v>
      </c>
      <c r="O55" s="4">
        <v>262</v>
      </c>
      <c r="P55" s="4" t="s">
        <v>305</v>
      </c>
      <c r="Q55" s="4">
        <v>1</v>
      </c>
      <c r="R55" s="4" t="s">
        <v>305</v>
      </c>
      <c r="S55" s="4" t="s">
        <v>305</v>
      </c>
      <c r="T55" s="4" t="s">
        <v>305</v>
      </c>
      <c r="U55" s="4" t="s">
        <v>305</v>
      </c>
      <c r="V55" s="4" t="s">
        <v>305</v>
      </c>
      <c r="W55" s="4">
        <v>119758</v>
      </c>
      <c r="X55" s="4" t="s">
        <v>774</v>
      </c>
      <c r="Y55" s="4" t="str">
        <f>HYPERLINK("http://dx.doi.org/10.1016/j.envres.2024.119758","http://dx.doi.org/10.1016/j.envres.2024.119758")</f>
        <v>http://dx.doi.org/10.1016/j.envres.2024.119758</v>
      </c>
      <c r="Z55" s="4" t="s">
        <v>305</v>
      </c>
      <c r="AA55" s="4" t="s">
        <v>376</v>
      </c>
      <c r="AB55" s="4" t="s">
        <v>305</v>
      </c>
      <c r="AC55" s="4" t="s">
        <v>305</v>
      </c>
      <c r="AD55" s="4" t="s">
        <v>305</v>
      </c>
      <c r="AE55" s="4" t="s">
        <v>305</v>
      </c>
      <c r="AF55" s="4" t="s">
        <v>305</v>
      </c>
      <c r="AG55" s="4">
        <v>39117056</v>
      </c>
      <c r="AH55" s="4" t="s">
        <v>305</v>
      </c>
      <c r="AI55" s="4" t="s">
        <v>305</v>
      </c>
      <c r="AJ55" s="4" t="s">
        <v>305</v>
      </c>
      <c r="AK55" s="4" t="s">
        <v>305</v>
      </c>
      <c r="AL55" s="4" t="s">
        <v>775</v>
      </c>
      <c r="AM55" s="4" t="str">
        <f>HYPERLINK("https%3A%2F%2Fwww.webofscience.com%2Fwos%2Fwoscc%2Ffull-record%2FWOS:001297895700001","View Full Record in Web of Science")</f>
        <v>View Full Record in Web of Science</v>
      </c>
    </row>
    <row r="56" spans="1:39">
      <c r="A56" s="4" t="s">
        <v>296</v>
      </c>
      <c r="B56" s="4" t="s">
        <v>776</v>
      </c>
      <c r="C56" s="4" t="s">
        <v>777</v>
      </c>
      <c r="D56" s="4" t="s">
        <v>778</v>
      </c>
      <c r="E56" s="4" t="s">
        <v>547</v>
      </c>
      <c r="F56" s="4" t="s">
        <v>779</v>
      </c>
      <c r="G56" s="4" t="s">
        <v>305</v>
      </c>
      <c r="H56" s="4" t="s">
        <v>550</v>
      </c>
      <c r="I56" s="4" t="s">
        <v>551</v>
      </c>
      <c r="J56" s="4" t="s">
        <v>305</v>
      </c>
      <c r="K56" s="4" t="s">
        <v>305</v>
      </c>
      <c r="L56" s="4" t="s">
        <v>305</v>
      </c>
      <c r="M56" s="4" t="s">
        <v>552</v>
      </c>
      <c r="N56" s="4">
        <v>2024</v>
      </c>
      <c r="O56" s="4">
        <v>22</v>
      </c>
      <c r="P56" s="4">
        <v>30</v>
      </c>
      <c r="Q56" s="4" t="s">
        <v>305</v>
      </c>
      <c r="R56" s="4" t="s">
        <v>305</v>
      </c>
      <c r="S56" s="4" t="s">
        <v>305</v>
      </c>
      <c r="T56" s="4" t="s">
        <v>305</v>
      </c>
      <c r="U56" s="4">
        <v>6189</v>
      </c>
      <c r="V56" s="4">
        <v>6197</v>
      </c>
      <c r="W56" s="4" t="s">
        <v>305</v>
      </c>
      <c r="X56" s="4" t="s">
        <v>780</v>
      </c>
      <c r="Y56" s="4" t="str">
        <f>HYPERLINK("http://dx.doi.org/10.1039/d4ob00919c","http://dx.doi.org/10.1039/d4ob00919c")</f>
        <v>http://dx.doi.org/10.1039/d4ob00919c</v>
      </c>
      <c r="Z56" s="4" t="s">
        <v>305</v>
      </c>
      <c r="AA56" s="4" t="s">
        <v>308</v>
      </c>
      <c r="AB56" s="4" t="s">
        <v>305</v>
      </c>
      <c r="AC56" s="4" t="s">
        <v>305</v>
      </c>
      <c r="AD56" s="4" t="s">
        <v>305</v>
      </c>
      <c r="AE56" s="4" t="s">
        <v>305</v>
      </c>
      <c r="AF56" s="4" t="s">
        <v>305</v>
      </c>
      <c r="AG56" s="4">
        <v>39027944</v>
      </c>
      <c r="AH56" s="4" t="s">
        <v>305</v>
      </c>
      <c r="AI56" s="4" t="s">
        <v>305</v>
      </c>
      <c r="AJ56" s="4" t="s">
        <v>305</v>
      </c>
      <c r="AK56" s="4" t="s">
        <v>305</v>
      </c>
      <c r="AL56" s="4" t="s">
        <v>781</v>
      </c>
      <c r="AM56" s="4" t="str">
        <f>HYPERLINK("https%3A%2F%2Fwww.webofscience.com%2Fwos%2Fwoscc%2Ffull-record%2FWOS:001271900000001","View Full Record in Web of Science")</f>
        <v>View Full Record in Web of Science</v>
      </c>
    </row>
    <row r="57" spans="1:39">
      <c r="A57" s="4" t="s">
        <v>296</v>
      </c>
      <c r="B57" s="4" t="s">
        <v>782</v>
      </c>
      <c r="C57" s="4" t="s">
        <v>783</v>
      </c>
      <c r="D57" s="4" t="s">
        <v>784</v>
      </c>
      <c r="E57" s="4" t="s">
        <v>785</v>
      </c>
      <c r="F57" s="4" t="s">
        <v>305</v>
      </c>
      <c r="G57" s="4" t="s">
        <v>305</v>
      </c>
      <c r="H57" s="4" t="s">
        <v>786</v>
      </c>
      <c r="I57" s="4" t="s">
        <v>787</v>
      </c>
      <c r="J57" s="4" t="s">
        <v>305</v>
      </c>
      <c r="K57" s="4" t="s">
        <v>305</v>
      </c>
      <c r="L57" s="4" t="s">
        <v>305</v>
      </c>
      <c r="M57" s="4" t="s">
        <v>316</v>
      </c>
      <c r="N57" s="4">
        <v>2024</v>
      </c>
      <c r="O57" s="4">
        <v>857</v>
      </c>
      <c r="P57" s="4" t="s">
        <v>305</v>
      </c>
      <c r="Q57" s="4" t="s">
        <v>305</v>
      </c>
      <c r="R57" s="4" t="s">
        <v>305</v>
      </c>
      <c r="S57" s="4" t="s">
        <v>305</v>
      </c>
      <c r="T57" s="4" t="s">
        <v>305</v>
      </c>
      <c r="U57" s="4" t="s">
        <v>305</v>
      </c>
      <c r="V57" s="4" t="s">
        <v>305</v>
      </c>
      <c r="W57" s="4" t="s">
        <v>305</v>
      </c>
      <c r="X57" s="4" t="s">
        <v>788</v>
      </c>
      <c r="Y57" s="4" t="str">
        <f>HYPERLINK("http://dx.doi.org/10.1016/j.physletb.2024.138975","http://dx.doi.org/10.1016/j.physletb.2024.138975")</f>
        <v>http://dx.doi.org/10.1016/j.physletb.2024.138975</v>
      </c>
      <c r="Z57" s="4" t="s">
        <v>305</v>
      </c>
      <c r="AA57" s="4" t="s">
        <v>376</v>
      </c>
      <c r="AB57" s="4" t="s">
        <v>305</v>
      </c>
      <c r="AC57" s="4" t="s">
        <v>305</v>
      </c>
      <c r="AD57" s="4" t="s">
        <v>305</v>
      </c>
      <c r="AE57" s="4" t="s">
        <v>305</v>
      </c>
      <c r="AF57" s="4" t="s">
        <v>305</v>
      </c>
      <c r="AG57" s="4" t="s">
        <v>305</v>
      </c>
      <c r="AH57" s="4" t="s">
        <v>305</v>
      </c>
      <c r="AI57" s="4" t="s">
        <v>305</v>
      </c>
      <c r="AJ57" s="4" t="s">
        <v>305</v>
      </c>
      <c r="AK57" s="4" t="s">
        <v>305</v>
      </c>
      <c r="AL57" s="4" t="s">
        <v>789</v>
      </c>
      <c r="AM57" s="4" t="str">
        <f>HYPERLINK("https%3A%2F%2Fwww.webofscience.com%2Fwos%2Fwoscc%2Ffull-record%2FWOS:001335707100001","View Full Record in Web of Science")</f>
        <v>View Full Record in Web of Science</v>
      </c>
    </row>
    <row r="58" spans="1:39">
      <c r="A58" s="4" t="s">
        <v>296</v>
      </c>
      <c r="B58" s="4" t="s">
        <v>790</v>
      </c>
      <c r="C58" s="4" t="s">
        <v>791</v>
      </c>
      <c r="D58" s="4" t="s">
        <v>792</v>
      </c>
      <c r="E58" s="4" t="s">
        <v>341</v>
      </c>
      <c r="F58" s="4" t="s">
        <v>342</v>
      </c>
      <c r="G58" s="4" t="s">
        <v>343</v>
      </c>
      <c r="H58" s="4" t="s">
        <v>344</v>
      </c>
      <c r="I58" s="4" t="s">
        <v>345</v>
      </c>
      <c r="J58" s="4" t="s">
        <v>305</v>
      </c>
      <c r="K58" s="4" t="s">
        <v>305</v>
      </c>
      <c r="L58" s="4" t="s">
        <v>305</v>
      </c>
      <c r="M58" s="4" t="s">
        <v>306</v>
      </c>
      <c r="N58" s="4">
        <v>2024</v>
      </c>
      <c r="O58" s="4">
        <v>23</v>
      </c>
      <c r="P58" s="4">
        <v>4</v>
      </c>
      <c r="Q58" s="4" t="s">
        <v>305</v>
      </c>
      <c r="R58" s="4" t="s">
        <v>305</v>
      </c>
      <c r="S58" s="4" t="s">
        <v>305</v>
      </c>
      <c r="T58" s="4" t="s">
        <v>305</v>
      </c>
      <c r="U58" s="4" t="s">
        <v>305</v>
      </c>
      <c r="V58" s="4" t="s">
        <v>305</v>
      </c>
      <c r="W58" s="4">
        <v>156</v>
      </c>
      <c r="X58" s="4" t="s">
        <v>793</v>
      </c>
      <c r="Y58" s="4" t="str">
        <f>HYPERLINK("http://dx.doi.org/10.1007/s12346-024-01019-7","http://dx.doi.org/10.1007/s12346-024-01019-7")</f>
        <v>http://dx.doi.org/10.1007/s12346-024-01019-7</v>
      </c>
      <c r="Z58" s="4" t="s">
        <v>305</v>
      </c>
      <c r="AA58" s="4" t="s">
        <v>305</v>
      </c>
      <c r="AB58" s="4" t="s">
        <v>305</v>
      </c>
      <c r="AC58" s="4" t="s">
        <v>305</v>
      </c>
      <c r="AD58" s="4" t="s">
        <v>305</v>
      </c>
      <c r="AE58" s="4" t="s">
        <v>305</v>
      </c>
      <c r="AF58" s="4" t="s">
        <v>305</v>
      </c>
      <c r="AG58" s="4" t="s">
        <v>305</v>
      </c>
      <c r="AH58" s="4" t="s">
        <v>305</v>
      </c>
      <c r="AI58" s="4" t="s">
        <v>305</v>
      </c>
      <c r="AJ58" s="4" t="s">
        <v>305</v>
      </c>
      <c r="AK58" s="4" t="s">
        <v>305</v>
      </c>
      <c r="AL58" s="4" t="s">
        <v>794</v>
      </c>
      <c r="AM58" s="4" t="str">
        <f>HYPERLINK("https%3A%2F%2Fwww.webofscience.com%2Fwos%2Fwoscc%2Ffull-record%2FWOS:001198598900001","View Full Record in Web of Science")</f>
        <v>View Full Record in Web of Science</v>
      </c>
    </row>
    <row r="59" spans="1:39">
      <c r="A59" s="4" t="s">
        <v>296</v>
      </c>
      <c r="B59" s="4" t="s">
        <v>795</v>
      </c>
      <c r="C59" s="4" t="s">
        <v>796</v>
      </c>
      <c r="D59" s="4" t="s">
        <v>797</v>
      </c>
      <c r="E59" s="4" t="s">
        <v>798</v>
      </c>
      <c r="F59" s="4" t="s">
        <v>799</v>
      </c>
      <c r="G59" s="4" t="s">
        <v>305</v>
      </c>
      <c r="H59" s="4" t="s">
        <v>800</v>
      </c>
      <c r="I59" s="4" t="s">
        <v>801</v>
      </c>
      <c r="J59" s="4" t="s">
        <v>305</v>
      </c>
      <c r="K59" s="4" t="s">
        <v>305</v>
      </c>
      <c r="L59" s="4" t="s">
        <v>305</v>
      </c>
      <c r="M59" s="4" t="s">
        <v>355</v>
      </c>
      <c r="N59" s="4">
        <v>2024</v>
      </c>
      <c r="O59" s="4">
        <v>258</v>
      </c>
      <c r="P59" s="4" t="s">
        <v>305</v>
      </c>
      <c r="Q59" s="4" t="s">
        <v>305</v>
      </c>
      <c r="R59" s="4" t="s">
        <v>305</v>
      </c>
      <c r="S59" s="4" t="s">
        <v>305</v>
      </c>
      <c r="T59" s="4" t="s">
        <v>305</v>
      </c>
      <c r="U59" s="4" t="s">
        <v>305</v>
      </c>
      <c r="V59" s="4" t="s">
        <v>305</v>
      </c>
      <c r="W59" s="4">
        <v>125171</v>
      </c>
      <c r="X59" s="4" t="s">
        <v>802</v>
      </c>
      <c r="Y59" s="4" t="str">
        <f>HYPERLINK("http://dx.doi.org/10.1016/j.eswa.2024.125171","http://dx.doi.org/10.1016/j.eswa.2024.125171")</f>
        <v>http://dx.doi.org/10.1016/j.eswa.2024.125171</v>
      </c>
      <c r="Z59" s="4" t="s">
        <v>305</v>
      </c>
      <c r="AA59" s="4" t="s">
        <v>376</v>
      </c>
      <c r="AB59" s="4" t="s">
        <v>305</v>
      </c>
      <c r="AC59" s="4" t="s">
        <v>305</v>
      </c>
      <c r="AD59" s="4" t="s">
        <v>305</v>
      </c>
      <c r="AE59" s="4" t="s">
        <v>305</v>
      </c>
      <c r="AF59" s="4" t="s">
        <v>305</v>
      </c>
      <c r="AG59" s="4" t="s">
        <v>305</v>
      </c>
      <c r="AH59" s="4" t="s">
        <v>305</v>
      </c>
      <c r="AI59" s="4" t="s">
        <v>305</v>
      </c>
      <c r="AJ59" s="4" t="s">
        <v>305</v>
      </c>
      <c r="AK59" s="4" t="s">
        <v>305</v>
      </c>
      <c r="AL59" s="4" t="s">
        <v>803</v>
      </c>
      <c r="AM59" s="4" t="str">
        <f>HYPERLINK("https%3A%2F%2Fwww.webofscience.com%2Fwos%2Fwoscc%2Ffull-record%2FWOS:001306435500001","View Full Record in Web of Science")</f>
        <v>View Full Record in Web of Science</v>
      </c>
    </row>
    <row r="60" spans="1:39">
      <c r="A60" s="4" t="s">
        <v>296</v>
      </c>
      <c r="B60" s="4" t="s">
        <v>804</v>
      </c>
      <c r="C60" s="4" t="s">
        <v>805</v>
      </c>
      <c r="D60" s="4" t="s">
        <v>806</v>
      </c>
      <c r="E60" s="4" t="s">
        <v>807</v>
      </c>
      <c r="F60" s="4" t="s">
        <v>808</v>
      </c>
      <c r="G60" s="4" t="s">
        <v>305</v>
      </c>
      <c r="H60" s="4" t="s">
        <v>809</v>
      </c>
      <c r="I60" s="4" t="s">
        <v>810</v>
      </c>
      <c r="J60" s="4" t="s">
        <v>305</v>
      </c>
      <c r="K60" s="4" t="s">
        <v>305</v>
      </c>
      <c r="L60" s="4" t="s">
        <v>305</v>
      </c>
      <c r="M60" s="4" t="s">
        <v>316</v>
      </c>
      <c r="N60" s="4">
        <v>2024</v>
      </c>
      <c r="O60" s="4">
        <v>106</v>
      </c>
      <c r="P60" s="4">
        <v>10</v>
      </c>
      <c r="Q60" s="4" t="s">
        <v>305</v>
      </c>
      <c r="R60" s="4" t="s">
        <v>305</v>
      </c>
      <c r="S60" s="4" t="s">
        <v>305</v>
      </c>
      <c r="T60" s="4" t="s">
        <v>305</v>
      </c>
      <c r="U60" s="4">
        <v>3255</v>
      </c>
      <c r="V60" s="4">
        <v>3277</v>
      </c>
      <c r="W60" s="4" t="s">
        <v>305</v>
      </c>
      <c r="X60" s="4" t="s">
        <v>811</v>
      </c>
      <c r="Y60" s="4" t="str">
        <f>HYPERLINK("http://dx.doi.org/10.1007/s00607-024-01328-4","http://dx.doi.org/10.1007/s00607-024-01328-4")</f>
        <v>http://dx.doi.org/10.1007/s00607-024-01328-4</v>
      </c>
      <c r="Z60" s="4" t="s">
        <v>305</v>
      </c>
      <c r="AA60" s="4" t="s">
        <v>308</v>
      </c>
      <c r="AB60" s="4" t="s">
        <v>305</v>
      </c>
      <c r="AC60" s="4" t="s">
        <v>305</v>
      </c>
      <c r="AD60" s="4" t="s">
        <v>305</v>
      </c>
      <c r="AE60" s="4" t="s">
        <v>305</v>
      </c>
      <c r="AF60" s="4" t="s">
        <v>305</v>
      </c>
      <c r="AG60" s="4" t="s">
        <v>305</v>
      </c>
      <c r="AH60" s="4" t="s">
        <v>305</v>
      </c>
      <c r="AI60" s="4" t="s">
        <v>305</v>
      </c>
      <c r="AJ60" s="4" t="s">
        <v>305</v>
      </c>
      <c r="AK60" s="4" t="s">
        <v>305</v>
      </c>
      <c r="AL60" s="4" t="s">
        <v>812</v>
      </c>
      <c r="AM60" s="4" t="str">
        <f>HYPERLINK("https%3A%2F%2Fwww.webofscience.com%2Fwos%2Fwoscc%2Ffull-record%2FWOS:001280379000001","View Full Record in Web of Science")</f>
        <v>View Full Record in Web of Science</v>
      </c>
    </row>
    <row r="61" spans="1:39">
      <c r="A61" s="4" t="s">
        <v>296</v>
      </c>
      <c r="B61" s="4" t="s">
        <v>813</v>
      </c>
      <c r="C61" s="4" t="s">
        <v>814</v>
      </c>
      <c r="D61" s="4" t="s">
        <v>815</v>
      </c>
      <c r="E61" s="4" t="s">
        <v>816</v>
      </c>
      <c r="F61" s="4" t="s">
        <v>817</v>
      </c>
      <c r="G61" s="4" t="s">
        <v>818</v>
      </c>
      <c r="H61" s="4" t="s">
        <v>819</v>
      </c>
      <c r="I61" s="4" t="s">
        <v>820</v>
      </c>
      <c r="J61" s="4" t="s">
        <v>305</v>
      </c>
      <c r="K61" s="4" t="s">
        <v>305</v>
      </c>
      <c r="L61" s="4" t="s">
        <v>305</v>
      </c>
      <c r="M61" s="4" t="s">
        <v>306</v>
      </c>
      <c r="N61" s="4">
        <v>2024</v>
      </c>
      <c r="O61" s="4">
        <v>166</v>
      </c>
      <c r="P61" s="4" t="s">
        <v>305</v>
      </c>
      <c r="Q61" s="4" t="s">
        <v>305</v>
      </c>
      <c r="R61" s="4" t="s">
        <v>305</v>
      </c>
      <c r="S61" s="4" t="s">
        <v>305</v>
      </c>
      <c r="T61" s="4" t="s">
        <v>305</v>
      </c>
      <c r="U61" s="4" t="s">
        <v>305</v>
      </c>
      <c r="V61" s="4" t="s">
        <v>305</v>
      </c>
      <c r="W61" s="4">
        <v>112332</v>
      </c>
      <c r="X61" s="4" t="s">
        <v>821</v>
      </c>
      <c r="Y61" s="4" t="str">
        <f>HYPERLINK("http://dx.doi.org/10.1016/j.ecolind.2024.112332","http://dx.doi.org/10.1016/j.ecolind.2024.112332")</f>
        <v>http://dx.doi.org/10.1016/j.ecolind.2024.112332</v>
      </c>
      <c r="Z61" s="4" t="s">
        <v>305</v>
      </c>
      <c r="AA61" s="4" t="s">
        <v>376</v>
      </c>
      <c r="AB61" s="4" t="s">
        <v>305</v>
      </c>
      <c r="AC61" s="4" t="s">
        <v>305</v>
      </c>
      <c r="AD61" s="4" t="s">
        <v>305</v>
      </c>
      <c r="AE61" s="4" t="s">
        <v>305</v>
      </c>
      <c r="AF61" s="4" t="s">
        <v>305</v>
      </c>
      <c r="AG61" s="4" t="s">
        <v>305</v>
      </c>
      <c r="AH61" s="4" t="s">
        <v>305</v>
      </c>
      <c r="AI61" s="4" t="s">
        <v>305</v>
      </c>
      <c r="AJ61" s="4" t="s">
        <v>305</v>
      </c>
      <c r="AK61" s="4" t="s">
        <v>305</v>
      </c>
      <c r="AL61" s="4" t="s">
        <v>822</v>
      </c>
      <c r="AM61" s="4" t="str">
        <f>HYPERLINK("https%3A%2F%2Fwww.webofscience.com%2Fwos%2Fwoscc%2Ffull-record%2FWOS:001287425900001","View Full Record in Web of Science")</f>
        <v>View Full Record in Web of Science</v>
      </c>
    </row>
    <row r="62" spans="1:39">
      <c r="A62" s="4" t="s">
        <v>296</v>
      </c>
      <c r="B62" s="4" t="s">
        <v>823</v>
      </c>
      <c r="C62" s="4" t="s">
        <v>824</v>
      </c>
      <c r="D62" s="4" t="s">
        <v>825</v>
      </c>
      <c r="E62" s="4" t="s">
        <v>826</v>
      </c>
      <c r="F62" s="4" t="s">
        <v>827</v>
      </c>
      <c r="G62" s="4" t="s">
        <v>828</v>
      </c>
      <c r="H62" s="4" t="s">
        <v>829</v>
      </c>
      <c r="I62" s="4" t="s">
        <v>830</v>
      </c>
      <c r="J62" s="4" t="s">
        <v>305</v>
      </c>
      <c r="K62" s="4" t="s">
        <v>305</v>
      </c>
      <c r="L62" s="4" t="s">
        <v>305</v>
      </c>
      <c r="M62" s="4" t="s">
        <v>664</v>
      </c>
      <c r="N62" s="4">
        <v>2024</v>
      </c>
      <c r="O62" s="4" t="s">
        <v>305</v>
      </c>
      <c r="P62" s="4" t="s">
        <v>305</v>
      </c>
      <c r="Q62" s="4" t="s">
        <v>305</v>
      </c>
      <c r="R62" s="4" t="s">
        <v>305</v>
      </c>
      <c r="S62" s="4" t="s">
        <v>305</v>
      </c>
      <c r="T62" s="4" t="s">
        <v>305</v>
      </c>
      <c r="U62" s="4" t="s">
        <v>305</v>
      </c>
      <c r="V62" s="4" t="s">
        <v>305</v>
      </c>
      <c r="W62" s="4" t="s">
        <v>305</v>
      </c>
      <c r="X62" s="4" t="s">
        <v>831</v>
      </c>
      <c r="Y62" s="4" t="str">
        <f>HYPERLINK("http://dx.doi.org/10.1080/09205063.2024.2406628","http://dx.doi.org/10.1080/09205063.2024.2406628")</f>
        <v>http://dx.doi.org/10.1080/09205063.2024.2406628</v>
      </c>
      <c r="Z62" s="4" t="s">
        <v>305</v>
      </c>
      <c r="AA62" s="4" t="s">
        <v>327</v>
      </c>
      <c r="AB62" s="4" t="s">
        <v>305</v>
      </c>
      <c r="AC62" s="4" t="s">
        <v>305</v>
      </c>
      <c r="AD62" s="4" t="s">
        <v>305</v>
      </c>
      <c r="AE62" s="4" t="s">
        <v>305</v>
      </c>
      <c r="AF62" s="4" t="s">
        <v>305</v>
      </c>
      <c r="AG62" s="4">
        <v>39316729</v>
      </c>
      <c r="AH62" s="4" t="s">
        <v>305</v>
      </c>
      <c r="AI62" s="4" t="s">
        <v>305</v>
      </c>
      <c r="AJ62" s="4" t="s">
        <v>305</v>
      </c>
      <c r="AK62" s="4" t="s">
        <v>305</v>
      </c>
      <c r="AL62" s="4" t="s">
        <v>832</v>
      </c>
      <c r="AM62" s="4" t="str">
        <f>HYPERLINK("https%3A%2F%2Fwww.webofscience.com%2Fwos%2Fwoscc%2Ffull-record%2FWOS:001319546900001","View Full Record in Web of Science")</f>
        <v>View Full Record in Web of Science</v>
      </c>
    </row>
    <row r="63" spans="1:39">
      <c r="A63" s="4" t="s">
        <v>296</v>
      </c>
      <c r="B63" s="4" t="s">
        <v>833</v>
      </c>
      <c r="C63" s="4" t="s">
        <v>834</v>
      </c>
      <c r="D63" s="4" t="s">
        <v>835</v>
      </c>
      <c r="E63" s="4" t="s">
        <v>836</v>
      </c>
      <c r="F63" s="4" t="s">
        <v>837</v>
      </c>
      <c r="G63" s="4" t="s">
        <v>838</v>
      </c>
      <c r="H63" s="4" t="s">
        <v>839</v>
      </c>
      <c r="I63" s="4" t="s">
        <v>840</v>
      </c>
      <c r="J63" s="4" t="s">
        <v>305</v>
      </c>
      <c r="K63" s="4" t="s">
        <v>305</v>
      </c>
      <c r="L63" s="4" t="s">
        <v>305</v>
      </c>
      <c r="M63" s="4" t="s">
        <v>841</v>
      </c>
      <c r="N63" s="4">
        <v>2024</v>
      </c>
      <c r="O63" s="4">
        <v>206</v>
      </c>
      <c r="P63" s="4" t="s">
        <v>305</v>
      </c>
      <c r="Q63" s="4" t="s">
        <v>305</v>
      </c>
      <c r="R63" s="4" t="s">
        <v>305</v>
      </c>
      <c r="S63" s="4" t="s">
        <v>305</v>
      </c>
      <c r="T63" s="4" t="s">
        <v>305</v>
      </c>
      <c r="U63" s="4" t="s">
        <v>305</v>
      </c>
      <c r="V63" s="4" t="s">
        <v>305</v>
      </c>
      <c r="W63" s="4">
        <v>116533</v>
      </c>
      <c r="X63" s="4" t="s">
        <v>842</v>
      </c>
      <c r="Y63" s="4" t="str">
        <f>HYPERLINK("http://dx.doi.org/10.1016/j.lwt.2024.116533","http://dx.doi.org/10.1016/j.lwt.2024.116533")</f>
        <v>http://dx.doi.org/10.1016/j.lwt.2024.116533</v>
      </c>
      <c r="Z63" s="4" t="s">
        <v>305</v>
      </c>
      <c r="AA63" s="4" t="s">
        <v>376</v>
      </c>
      <c r="AB63" s="4" t="s">
        <v>305</v>
      </c>
      <c r="AC63" s="4" t="s">
        <v>305</v>
      </c>
      <c r="AD63" s="4" t="s">
        <v>305</v>
      </c>
      <c r="AE63" s="4" t="s">
        <v>305</v>
      </c>
      <c r="AF63" s="4" t="s">
        <v>305</v>
      </c>
      <c r="AG63" s="4" t="s">
        <v>305</v>
      </c>
      <c r="AH63" s="4" t="s">
        <v>305</v>
      </c>
      <c r="AI63" s="4" t="s">
        <v>305</v>
      </c>
      <c r="AJ63" s="4" t="s">
        <v>305</v>
      </c>
      <c r="AK63" s="4" t="s">
        <v>305</v>
      </c>
      <c r="AL63" s="4" t="s">
        <v>843</v>
      </c>
      <c r="AM63" s="4" t="str">
        <f>HYPERLINK("https%3A%2F%2Fwww.webofscience.com%2Fwos%2Fwoscc%2Ffull-record%2FWOS:001292012600001","View Full Record in Web of Science")</f>
        <v>View Full Record in Web of Science</v>
      </c>
    </row>
    <row r="64" spans="1:39">
      <c r="A64" s="4" t="s">
        <v>296</v>
      </c>
      <c r="B64" s="4" t="s">
        <v>844</v>
      </c>
      <c r="C64" s="4" t="s">
        <v>845</v>
      </c>
      <c r="D64" s="4" t="s">
        <v>846</v>
      </c>
      <c r="E64" s="4" t="s">
        <v>847</v>
      </c>
      <c r="F64" s="4" t="s">
        <v>305</v>
      </c>
      <c r="G64" s="4" t="s">
        <v>305</v>
      </c>
      <c r="H64" s="4" t="s">
        <v>848</v>
      </c>
      <c r="I64" s="4" t="s">
        <v>849</v>
      </c>
      <c r="J64" s="4" t="s">
        <v>305</v>
      </c>
      <c r="K64" s="4" t="s">
        <v>305</v>
      </c>
      <c r="L64" s="4" t="s">
        <v>305</v>
      </c>
      <c r="M64" s="4" t="s">
        <v>373</v>
      </c>
      <c r="N64" s="4">
        <v>2024</v>
      </c>
      <c r="O64" s="4">
        <v>67</v>
      </c>
      <c r="P64" s="4">
        <v>11</v>
      </c>
      <c r="Q64" s="4" t="s">
        <v>305</v>
      </c>
      <c r="R64" s="4" t="s">
        <v>305</v>
      </c>
      <c r="S64" s="4" t="s">
        <v>305</v>
      </c>
      <c r="T64" s="4" t="s">
        <v>305</v>
      </c>
      <c r="U64" s="4">
        <v>3710</v>
      </c>
      <c r="V64" s="4">
        <v>3718</v>
      </c>
      <c r="W64" s="4" t="s">
        <v>305</v>
      </c>
      <c r="X64" s="4" t="s">
        <v>850</v>
      </c>
      <c r="Y64" s="4" t="str">
        <f>HYPERLINK("http://dx.doi.org/10.1007/s40843-024-3061-2","http://dx.doi.org/10.1007/s40843-024-3061-2")</f>
        <v>http://dx.doi.org/10.1007/s40843-024-3061-2</v>
      </c>
      <c r="Z64" s="4" t="s">
        <v>305</v>
      </c>
      <c r="AA64" s="4" t="s">
        <v>327</v>
      </c>
      <c r="AB64" s="4" t="s">
        <v>305</v>
      </c>
      <c r="AC64" s="4" t="s">
        <v>305</v>
      </c>
      <c r="AD64" s="4" t="s">
        <v>305</v>
      </c>
      <c r="AE64" s="4" t="s">
        <v>305</v>
      </c>
      <c r="AF64" s="4" t="s">
        <v>305</v>
      </c>
      <c r="AG64" s="4" t="s">
        <v>305</v>
      </c>
      <c r="AH64" s="4" t="s">
        <v>305</v>
      </c>
      <c r="AI64" s="4" t="s">
        <v>305</v>
      </c>
      <c r="AJ64" s="4" t="s">
        <v>305</v>
      </c>
      <c r="AK64" s="4" t="s">
        <v>305</v>
      </c>
      <c r="AL64" s="4" t="s">
        <v>851</v>
      </c>
      <c r="AM64" s="4" t="str">
        <f>HYPERLINK("https%3A%2F%2Fwww.webofscience.com%2Fwos%2Fwoscc%2Ffull-record%2FWOS:001318055600005","View Full Record in Web of Science")</f>
        <v>View Full Record in Web of Science</v>
      </c>
    </row>
    <row r="65" spans="1:39">
      <c r="A65" s="4" t="s">
        <v>296</v>
      </c>
      <c r="B65" s="4" t="s">
        <v>852</v>
      </c>
      <c r="C65" s="4" t="s">
        <v>853</v>
      </c>
      <c r="D65" s="4" t="s">
        <v>854</v>
      </c>
      <c r="E65" s="4" t="s">
        <v>855</v>
      </c>
      <c r="F65" s="4" t="s">
        <v>856</v>
      </c>
      <c r="G65" s="4" t="s">
        <v>857</v>
      </c>
      <c r="H65" s="4" t="s">
        <v>858</v>
      </c>
      <c r="I65" s="4" t="s">
        <v>859</v>
      </c>
      <c r="J65" s="4" t="s">
        <v>305</v>
      </c>
      <c r="K65" s="4" t="s">
        <v>305</v>
      </c>
      <c r="L65" s="4" t="s">
        <v>305</v>
      </c>
      <c r="M65" s="4" t="s">
        <v>622</v>
      </c>
      <c r="N65" s="4">
        <v>2024</v>
      </c>
      <c r="O65" s="4">
        <v>366</v>
      </c>
      <c r="P65" s="4" t="s">
        <v>305</v>
      </c>
      <c r="Q65" s="4" t="s">
        <v>305</v>
      </c>
      <c r="R65" s="4" t="s">
        <v>305</v>
      </c>
      <c r="S65" s="4" t="s">
        <v>305</v>
      </c>
      <c r="T65" s="4" t="s">
        <v>305</v>
      </c>
      <c r="U65" s="4" t="s">
        <v>305</v>
      </c>
      <c r="V65" s="4" t="s">
        <v>305</v>
      </c>
      <c r="W65" s="4">
        <v>121907</v>
      </c>
      <c r="X65" s="4" t="s">
        <v>860</v>
      </c>
      <c r="Y65" s="4" t="str">
        <f>HYPERLINK("http://dx.doi.org/10.1016/j.jenvman.2024.121907","http://dx.doi.org/10.1016/j.jenvman.2024.121907")</f>
        <v>http://dx.doi.org/10.1016/j.jenvman.2024.121907</v>
      </c>
      <c r="Z65" s="4" t="s">
        <v>305</v>
      </c>
      <c r="AA65" s="4" t="s">
        <v>308</v>
      </c>
      <c r="AB65" s="4" t="s">
        <v>305</v>
      </c>
      <c r="AC65" s="4" t="s">
        <v>305</v>
      </c>
      <c r="AD65" s="4" t="s">
        <v>305</v>
      </c>
      <c r="AE65" s="4" t="s">
        <v>305</v>
      </c>
      <c r="AF65" s="4" t="s">
        <v>305</v>
      </c>
      <c r="AG65" s="4">
        <v>39047433</v>
      </c>
      <c r="AH65" s="4" t="s">
        <v>305</v>
      </c>
      <c r="AI65" s="4" t="s">
        <v>305</v>
      </c>
      <c r="AJ65" s="4" t="s">
        <v>305</v>
      </c>
      <c r="AK65" s="4" t="s">
        <v>305</v>
      </c>
      <c r="AL65" s="4" t="s">
        <v>861</v>
      </c>
      <c r="AM65" s="4" t="str">
        <f>HYPERLINK("https%3A%2F%2Fwww.webofscience.com%2Fwos%2Fwoscc%2Ffull-record%2FWOS:001279359700001","View Full Record in Web of Science")</f>
        <v>View Full Record in Web of Science</v>
      </c>
    </row>
    <row r="66" spans="1:39">
      <c r="A66" s="4" t="s">
        <v>296</v>
      </c>
      <c r="B66" s="4" t="s">
        <v>862</v>
      </c>
      <c r="C66" s="4" t="s">
        <v>863</v>
      </c>
      <c r="D66" s="4" t="s">
        <v>864</v>
      </c>
      <c r="E66" s="4" t="s">
        <v>865</v>
      </c>
      <c r="F66" s="4" t="s">
        <v>866</v>
      </c>
      <c r="G66" s="4" t="s">
        <v>838</v>
      </c>
      <c r="H66" s="4" t="s">
        <v>867</v>
      </c>
      <c r="I66" s="4" t="s">
        <v>868</v>
      </c>
      <c r="J66" s="4" t="s">
        <v>305</v>
      </c>
      <c r="K66" s="4" t="s">
        <v>305</v>
      </c>
      <c r="L66" s="4" t="s">
        <v>305</v>
      </c>
      <c r="M66" s="4" t="s">
        <v>869</v>
      </c>
      <c r="N66" s="4">
        <v>2025</v>
      </c>
      <c r="O66" s="4">
        <v>426</v>
      </c>
      <c r="P66" s="4" t="s">
        <v>305</v>
      </c>
      <c r="Q66" s="4" t="s">
        <v>305</v>
      </c>
      <c r="R66" s="4" t="s">
        <v>305</v>
      </c>
      <c r="S66" s="4" t="s">
        <v>305</v>
      </c>
      <c r="T66" s="4" t="s">
        <v>305</v>
      </c>
      <c r="U66" s="4" t="s">
        <v>305</v>
      </c>
      <c r="V66" s="4" t="s">
        <v>305</v>
      </c>
      <c r="W66" s="4">
        <v>110916</v>
      </c>
      <c r="X66" s="4" t="s">
        <v>870</v>
      </c>
      <c r="Y66" s="4" t="str">
        <f>HYPERLINK("http://dx.doi.org/10.1016/j.ijfoodmicro.2024.110916","http://dx.doi.org/10.1016/j.ijfoodmicro.2024.110916")</f>
        <v>http://dx.doi.org/10.1016/j.ijfoodmicro.2024.110916</v>
      </c>
      <c r="Z66" s="4" t="s">
        <v>305</v>
      </c>
      <c r="AA66" s="4" t="s">
        <v>327</v>
      </c>
      <c r="AB66" s="4" t="s">
        <v>305</v>
      </c>
      <c r="AC66" s="4" t="s">
        <v>305</v>
      </c>
      <c r="AD66" s="4" t="s">
        <v>305</v>
      </c>
      <c r="AE66" s="4" t="s">
        <v>305</v>
      </c>
      <c r="AF66" s="4" t="s">
        <v>305</v>
      </c>
      <c r="AG66" s="4">
        <v>39288568</v>
      </c>
      <c r="AH66" s="4" t="s">
        <v>305</v>
      </c>
      <c r="AI66" s="4" t="s">
        <v>305</v>
      </c>
      <c r="AJ66" s="4" t="s">
        <v>305</v>
      </c>
      <c r="AK66" s="4" t="s">
        <v>305</v>
      </c>
      <c r="AL66" s="4" t="s">
        <v>871</v>
      </c>
      <c r="AM66" s="4" t="str">
        <f>HYPERLINK("https%3A%2F%2Fwww.webofscience.com%2Fwos%2Fwoscc%2Ffull-record%2FWOS:001317746500001","View Full Record in Web of Science")</f>
        <v>View Full Record in Web of Science</v>
      </c>
    </row>
    <row r="67" spans="1:39">
      <c r="A67" s="4" t="s">
        <v>296</v>
      </c>
      <c r="B67" s="4" t="s">
        <v>872</v>
      </c>
      <c r="C67" s="4" t="s">
        <v>873</v>
      </c>
      <c r="D67" s="4" t="s">
        <v>874</v>
      </c>
      <c r="E67" s="4" t="s">
        <v>875</v>
      </c>
      <c r="F67" s="4" t="s">
        <v>876</v>
      </c>
      <c r="G67" s="4" t="s">
        <v>305</v>
      </c>
      <c r="H67" s="4" t="s">
        <v>877</v>
      </c>
      <c r="I67" s="4" t="s">
        <v>878</v>
      </c>
      <c r="J67" s="4" t="s">
        <v>305</v>
      </c>
      <c r="K67" s="4" t="s">
        <v>305</v>
      </c>
      <c r="L67" s="4" t="s">
        <v>305</v>
      </c>
      <c r="M67" s="4" t="s">
        <v>879</v>
      </c>
      <c r="N67" s="4">
        <v>2024</v>
      </c>
      <c r="O67" s="4">
        <v>39</v>
      </c>
      <c r="P67" s="4">
        <v>9</v>
      </c>
      <c r="Q67" s="4" t="s">
        <v>305</v>
      </c>
      <c r="R67" s="4" t="s">
        <v>305</v>
      </c>
      <c r="S67" s="4" t="s">
        <v>305</v>
      </c>
      <c r="T67" s="4" t="s">
        <v>305</v>
      </c>
      <c r="U67" s="4">
        <v>2298</v>
      </c>
      <c r="V67" s="4">
        <v>2308</v>
      </c>
      <c r="W67" s="4" t="s">
        <v>305</v>
      </c>
      <c r="X67" s="4" t="s">
        <v>880</v>
      </c>
      <c r="Y67" s="4" t="str">
        <f>HYPERLINK("http://dx.doi.org/10.1039/d4ja00083h","http://dx.doi.org/10.1039/d4ja00083h")</f>
        <v>http://dx.doi.org/10.1039/d4ja00083h</v>
      </c>
      <c r="Z67" s="4" t="s">
        <v>305</v>
      </c>
      <c r="AA67" s="4" t="s">
        <v>308</v>
      </c>
      <c r="AB67" s="4" t="s">
        <v>305</v>
      </c>
      <c r="AC67" s="4" t="s">
        <v>305</v>
      </c>
      <c r="AD67" s="4" t="s">
        <v>305</v>
      </c>
      <c r="AE67" s="4" t="s">
        <v>305</v>
      </c>
      <c r="AF67" s="4" t="s">
        <v>305</v>
      </c>
      <c r="AG67" s="4" t="s">
        <v>305</v>
      </c>
      <c r="AH67" s="4" t="s">
        <v>305</v>
      </c>
      <c r="AI67" s="4" t="s">
        <v>305</v>
      </c>
      <c r="AJ67" s="4" t="s">
        <v>305</v>
      </c>
      <c r="AK67" s="4" t="s">
        <v>305</v>
      </c>
      <c r="AL67" s="4" t="s">
        <v>881</v>
      </c>
      <c r="AM67" s="4" t="str">
        <f>HYPERLINK("https%3A%2F%2Fwww.webofscience.com%2Fwos%2Fwoscc%2Ffull-record%2FWOS:001272485400001","View Full Record in Web of Science")</f>
        <v>View Full Record in Web of Science</v>
      </c>
    </row>
    <row r="68" spans="1:39">
      <c r="A68" s="4" t="s">
        <v>296</v>
      </c>
      <c r="B68" s="4" t="s">
        <v>882</v>
      </c>
      <c r="C68" s="4" t="s">
        <v>883</v>
      </c>
      <c r="D68" s="4" t="s">
        <v>884</v>
      </c>
      <c r="E68" s="4" t="s">
        <v>885</v>
      </c>
      <c r="F68" s="4" t="s">
        <v>886</v>
      </c>
      <c r="G68" s="4" t="s">
        <v>887</v>
      </c>
      <c r="H68" s="4" t="s">
        <v>888</v>
      </c>
      <c r="I68" s="4" t="s">
        <v>889</v>
      </c>
      <c r="J68" s="4" t="s">
        <v>305</v>
      </c>
      <c r="K68" s="4" t="s">
        <v>305</v>
      </c>
      <c r="L68" s="4" t="s">
        <v>305</v>
      </c>
      <c r="M68" s="4" t="s">
        <v>890</v>
      </c>
      <c r="N68" s="4">
        <v>2024</v>
      </c>
      <c r="O68" s="4">
        <v>26</v>
      </c>
      <c r="P68" s="4">
        <v>32</v>
      </c>
      <c r="Q68" s="4" t="s">
        <v>305</v>
      </c>
      <c r="R68" s="4" t="s">
        <v>305</v>
      </c>
      <c r="S68" s="4" t="s">
        <v>305</v>
      </c>
      <c r="T68" s="4" t="s">
        <v>305</v>
      </c>
      <c r="U68" s="4">
        <v>21739</v>
      </c>
      <c r="V68" s="4">
        <v>21745</v>
      </c>
      <c r="W68" s="4" t="s">
        <v>305</v>
      </c>
      <c r="X68" s="4" t="s">
        <v>891</v>
      </c>
      <c r="Y68" s="4" t="str">
        <f>HYPERLINK("http://dx.doi.org/10.1039/d4cp02467b","http://dx.doi.org/10.1039/d4cp02467b")</f>
        <v>http://dx.doi.org/10.1039/d4cp02467b</v>
      </c>
      <c r="Z68" s="4" t="s">
        <v>305</v>
      </c>
      <c r="AA68" s="4" t="s">
        <v>308</v>
      </c>
      <c r="AB68" s="4" t="s">
        <v>305</v>
      </c>
      <c r="AC68" s="4" t="s">
        <v>305</v>
      </c>
      <c r="AD68" s="4" t="s">
        <v>305</v>
      </c>
      <c r="AE68" s="4" t="s">
        <v>305</v>
      </c>
      <c r="AF68" s="4" t="s">
        <v>305</v>
      </c>
      <c r="AG68" s="4">
        <v>39099546</v>
      </c>
      <c r="AH68" s="4" t="s">
        <v>305</v>
      </c>
      <c r="AI68" s="4" t="s">
        <v>305</v>
      </c>
      <c r="AJ68" s="4" t="s">
        <v>305</v>
      </c>
      <c r="AK68" s="4" t="s">
        <v>305</v>
      </c>
      <c r="AL68" s="4" t="s">
        <v>892</v>
      </c>
      <c r="AM68" s="4" t="str">
        <f>HYPERLINK("https%3A%2F%2Fwww.webofscience.com%2Fwos%2Fwoscc%2Ffull-record%2FWOS:001283323200001","View Full Record in Web of Science")</f>
        <v>View Full Record in Web of Science</v>
      </c>
    </row>
    <row r="69" spans="1:39">
      <c r="A69" s="4" t="s">
        <v>296</v>
      </c>
      <c r="B69" s="4" t="s">
        <v>893</v>
      </c>
      <c r="C69" s="4" t="s">
        <v>894</v>
      </c>
      <c r="D69" s="4" t="s">
        <v>895</v>
      </c>
      <c r="E69" s="4" t="s">
        <v>896</v>
      </c>
      <c r="F69" s="4" t="s">
        <v>305</v>
      </c>
      <c r="G69" s="4" t="s">
        <v>305</v>
      </c>
      <c r="H69" s="4" t="s">
        <v>897</v>
      </c>
      <c r="I69" s="4" t="s">
        <v>305</v>
      </c>
      <c r="J69" s="4" t="s">
        <v>305</v>
      </c>
      <c r="K69" s="4" t="s">
        <v>305</v>
      </c>
      <c r="L69" s="4" t="s">
        <v>305</v>
      </c>
      <c r="M69" s="4" t="s">
        <v>898</v>
      </c>
      <c r="N69" s="4">
        <v>2024</v>
      </c>
      <c r="O69" s="4">
        <v>9</v>
      </c>
      <c r="P69" s="4">
        <v>39</v>
      </c>
      <c r="Q69" s="4" t="s">
        <v>305</v>
      </c>
      <c r="R69" s="4" t="s">
        <v>305</v>
      </c>
      <c r="S69" s="4" t="s">
        <v>305</v>
      </c>
      <c r="T69" s="4" t="s">
        <v>305</v>
      </c>
      <c r="U69" s="4">
        <v>40956</v>
      </c>
      <c r="V69" s="4">
        <v>40969</v>
      </c>
      <c r="W69" s="4" t="s">
        <v>305</v>
      </c>
      <c r="X69" s="4" t="s">
        <v>899</v>
      </c>
      <c r="Y69" s="4" t="str">
        <f>HYPERLINK("http://dx.doi.org/10.1021/acsomega.4c06259","http://dx.doi.org/10.1021/acsomega.4c06259")</f>
        <v>http://dx.doi.org/10.1021/acsomega.4c06259</v>
      </c>
      <c r="Z69" s="4" t="s">
        <v>305</v>
      </c>
      <c r="AA69" s="4" t="s">
        <v>327</v>
      </c>
      <c r="AB69" s="4" t="s">
        <v>305</v>
      </c>
      <c r="AC69" s="4" t="s">
        <v>305</v>
      </c>
      <c r="AD69" s="4" t="s">
        <v>305</v>
      </c>
      <c r="AE69" s="4" t="s">
        <v>305</v>
      </c>
      <c r="AF69" s="4" t="s">
        <v>305</v>
      </c>
      <c r="AG69" s="4">
        <v>39371967</v>
      </c>
      <c r="AH69" s="4" t="s">
        <v>305</v>
      </c>
      <c r="AI69" s="4" t="s">
        <v>305</v>
      </c>
      <c r="AJ69" s="4" t="s">
        <v>305</v>
      </c>
      <c r="AK69" s="4" t="s">
        <v>305</v>
      </c>
      <c r="AL69" s="4" t="s">
        <v>900</v>
      </c>
      <c r="AM69" s="4" t="str">
        <f>HYPERLINK("https%3A%2F%2Fwww.webofscience.com%2Fwos%2Fwoscc%2Ffull-record%2FWOS:001317059200001","View Full Record in Web of Science")</f>
        <v>View Full Record in Web of Science</v>
      </c>
    </row>
    <row r="70" spans="1:39">
      <c r="A70" s="4" t="s">
        <v>296</v>
      </c>
      <c r="B70" s="4" t="s">
        <v>901</v>
      </c>
      <c r="C70" s="4" t="s">
        <v>902</v>
      </c>
      <c r="D70" s="4" t="s">
        <v>903</v>
      </c>
      <c r="E70" s="4" t="s">
        <v>904</v>
      </c>
      <c r="F70" s="4" t="s">
        <v>905</v>
      </c>
      <c r="G70" s="4" t="s">
        <v>906</v>
      </c>
      <c r="H70" s="4" t="s">
        <v>907</v>
      </c>
      <c r="I70" s="4" t="s">
        <v>305</v>
      </c>
      <c r="J70" s="4" t="s">
        <v>305</v>
      </c>
      <c r="K70" s="4" t="s">
        <v>305</v>
      </c>
      <c r="L70" s="4" t="s">
        <v>305</v>
      </c>
      <c r="M70" s="4" t="s">
        <v>306</v>
      </c>
      <c r="N70" s="4">
        <v>2024</v>
      </c>
      <c r="O70" s="4">
        <v>11</v>
      </c>
      <c r="P70" s="4">
        <v>3</v>
      </c>
      <c r="Q70" s="4" t="s">
        <v>305</v>
      </c>
      <c r="R70" s="4" t="s">
        <v>305</v>
      </c>
      <c r="S70" s="4" t="s">
        <v>305</v>
      </c>
      <c r="T70" s="4" t="s">
        <v>305</v>
      </c>
      <c r="U70" s="4" t="s">
        <v>305</v>
      </c>
      <c r="V70" s="4" t="s">
        <v>305</v>
      </c>
      <c r="W70" s="4">
        <v>31404</v>
      </c>
      <c r="X70" s="4" t="s">
        <v>908</v>
      </c>
      <c r="Y70" s="4" t="str">
        <f>HYPERLINK("http://dx.doi.org/10.1063/5.0200778","http://dx.doi.org/10.1063/5.0200778")</f>
        <v>http://dx.doi.org/10.1063/5.0200778</v>
      </c>
      <c r="Z70" s="4" t="s">
        <v>305</v>
      </c>
      <c r="AA70" s="4" t="s">
        <v>305</v>
      </c>
      <c r="AB70" s="4" t="s">
        <v>305</v>
      </c>
      <c r="AC70" s="4" t="s">
        <v>305</v>
      </c>
      <c r="AD70" s="4" t="s">
        <v>305</v>
      </c>
      <c r="AE70" s="4" t="s">
        <v>305</v>
      </c>
      <c r="AF70" s="4" t="s">
        <v>305</v>
      </c>
      <c r="AG70" s="4" t="s">
        <v>305</v>
      </c>
      <c r="AH70" s="4" t="s">
        <v>305</v>
      </c>
      <c r="AI70" s="4" t="s">
        <v>305</v>
      </c>
      <c r="AJ70" s="4" t="s">
        <v>305</v>
      </c>
      <c r="AK70" s="4" t="s">
        <v>305</v>
      </c>
      <c r="AL70" s="4" t="s">
        <v>909</v>
      </c>
      <c r="AM70" s="4" t="str">
        <f>HYPERLINK("https%3A%2F%2Fwww.webofscience.com%2Fwos%2Fwoscc%2Ffull-record%2FWOS:001268612400002","View Full Record in Web of Science")</f>
        <v>View Full Record in Web of Science</v>
      </c>
    </row>
    <row r="71" spans="1:39">
      <c r="A71" s="4" t="s">
        <v>296</v>
      </c>
      <c r="B71" s="4" t="s">
        <v>910</v>
      </c>
      <c r="C71" s="4" t="s">
        <v>911</v>
      </c>
      <c r="D71" s="4" t="s">
        <v>912</v>
      </c>
      <c r="E71" s="4" t="s">
        <v>913</v>
      </c>
      <c r="F71" s="4" t="s">
        <v>914</v>
      </c>
      <c r="G71" s="4" t="s">
        <v>915</v>
      </c>
      <c r="H71" s="4" t="s">
        <v>916</v>
      </c>
      <c r="I71" s="4" t="s">
        <v>917</v>
      </c>
      <c r="J71" s="4" t="s">
        <v>305</v>
      </c>
      <c r="K71" s="4" t="s">
        <v>305</v>
      </c>
      <c r="L71" s="4" t="s">
        <v>305</v>
      </c>
      <c r="M71" s="4" t="s">
        <v>918</v>
      </c>
      <c r="N71" s="4">
        <v>2024</v>
      </c>
      <c r="O71" s="4">
        <v>136</v>
      </c>
      <c r="P71" s="4">
        <v>2</v>
      </c>
      <c r="Q71" s="4" t="s">
        <v>305</v>
      </c>
      <c r="R71" s="4" t="s">
        <v>305</v>
      </c>
      <c r="S71" s="4" t="s">
        <v>305</v>
      </c>
      <c r="T71" s="4" t="s">
        <v>305</v>
      </c>
      <c r="U71" s="4" t="s">
        <v>305</v>
      </c>
      <c r="V71" s="4" t="s">
        <v>305</v>
      </c>
      <c r="W71" s="4">
        <v>25704</v>
      </c>
      <c r="X71" s="4" t="s">
        <v>919</v>
      </c>
      <c r="Y71" s="4" t="str">
        <f>HYPERLINK("http://dx.doi.org/10.1063/5.0201392","http://dx.doi.org/10.1063/5.0201392")</f>
        <v>http://dx.doi.org/10.1063/5.0201392</v>
      </c>
      <c r="Z71" s="4" t="s">
        <v>305</v>
      </c>
      <c r="AA71" s="4" t="s">
        <v>305</v>
      </c>
      <c r="AB71" s="4" t="s">
        <v>305</v>
      </c>
      <c r="AC71" s="4" t="s">
        <v>305</v>
      </c>
      <c r="AD71" s="4" t="s">
        <v>305</v>
      </c>
      <c r="AE71" s="4" t="s">
        <v>305</v>
      </c>
      <c r="AF71" s="4" t="s">
        <v>305</v>
      </c>
      <c r="AG71" s="4" t="s">
        <v>305</v>
      </c>
      <c r="AH71" s="4" t="s">
        <v>305</v>
      </c>
      <c r="AI71" s="4" t="s">
        <v>305</v>
      </c>
      <c r="AJ71" s="4" t="s">
        <v>305</v>
      </c>
      <c r="AK71" s="4" t="s">
        <v>305</v>
      </c>
      <c r="AL71" s="4" t="s">
        <v>920</v>
      </c>
      <c r="AM71" s="4" t="str">
        <f>HYPERLINK("https%3A%2F%2Fwww.webofscience.com%2Fwos%2Fwoscc%2Ffull-record%2FWOS:001268670300006","View Full Record in Web of Science")</f>
        <v>View Full Record in Web of Science</v>
      </c>
    </row>
    <row r="72" spans="1:39">
      <c r="A72" s="4" t="s">
        <v>296</v>
      </c>
      <c r="B72" s="4" t="s">
        <v>921</v>
      </c>
      <c r="C72" s="4" t="s">
        <v>922</v>
      </c>
      <c r="D72" s="4" t="s">
        <v>923</v>
      </c>
      <c r="E72" s="4" t="s">
        <v>924</v>
      </c>
      <c r="F72" s="4" t="s">
        <v>925</v>
      </c>
      <c r="G72" s="4" t="s">
        <v>926</v>
      </c>
      <c r="H72" s="4" t="s">
        <v>927</v>
      </c>
      <c r="I72" s="4" t="s">
        <v>928</v>
      </c>
      <c r="J72" s="4" t="s">
        <v>305</v>
      </c>
      <c r="K72" s="4" t="s">
        <v>305</v>
      </c>
      <c r="L72" s="4" t="s">
        <v>305</v>
      </c>
      <c r="M72" s="4" t="s">
        <v>335</v>
      </c>
      <c r="N72" s="4">
        <v>2024</v>
      </c>
      <c r="O72" s="4">
        <v>264</v>
      </c>
      <c r="P72" s="4" t="s">
        <v>305</v>
      </c>
      <c r="Q72" s="4" t="s">
        <v>305</v>
      </c>
      <c r="R72" s="4" t="s">
        <v>305</v>
      </c>
      <c r="S72" s="4" t="s">
        <v>305</v>
      </c>
      <c r="T72" s="4" t="s">
        <v>305</v>
      </c>
      <c r="U72" s="4" t="s">
        <v>305</v>
      </c>
      <c r="V72" s="4" t="s">
        <v>305</v>
      </c>
      <c r="W72" s="4">
        <v>122228</v>
      </c>
      <c r="X72" s="4" t="s">
        <v>929</v>
      </c>
      <c r="Y72" s="4" t="str">
        <f>HYPERLINK("http://dx.doi.org/10.1016/j.watres.2024.122228","http://dx.doi.org/10.1016/j.watres.2024.122228")</f>
        <v>http://dx.doi.org/10.1016/j.watres.2024.122228</v>
      </c>
      <c r="Z72" s="4" t="s">
        <v>305</v>
      </c>
      <c r="AA72" s="4" t="s">
        <v>376</v>
      </c>
      <c r="AB72" s="4" t="s">
        <v>305</v>
      </c>
      <c r="AC72" s="4" t="s">
        <v>305</v>
      </c>
      <c r="AD72" s="4" t="s">
        <v>305</v>
      </c>
      <c r="AE72" s="4" t="s">
        <v>305</v>
      </c>
      <c r="AF72" s="4" t="s">
        <v>305</v>
      </c>
      <c r="AG72" s="4">
        <v>39142047</v>
      </c>
      <c r="AH72" s="4" t="s">
        <v>305</v>
      </c>
      <c r="AI72" s="4" t="s">
        <v>305</v>
      </c>
      <c r="AJ72" s="4" t="s">
        <v>305</v>
      </c>
      <c r="AK72" s="4" t="s">
        <v>305</v>
      </c>
      <c r="AL72" s="4" t="s">
        <v>930</v>
      </c>
      <c r="AM72" s="4" t="str">
        <f>HYPERLINK("https%3A%2F%2Fwww.webofscience.com%2Fwos%2Fwoscc%2Ffull-record%2FWOS:001295796300001","View Full Record in Web of Science")</f>
        <v>View Full Record in Web of Science</v>
      </c>
    </row>
    <row r="73" spans="1:39">
      <c r="A73" s="4" t="s">
        <v>296</v>
      </c>
      <c r="B73" s="4" t="s">
        <v>931</v>
      </c>
      <c r="C73" s="4" t="s">
        <v>932</v>
      </c>
      <c r="D73" s="4" t="s">
        <v>933</v>
      </c>
      <c r="E73" s="4" t="s">
        <v>934</v>
      </c>
      <c r="F73" s="4" t="s">
        <v>935</v>
      </c>
      <c r="G73" s="4" t="s">
        <v>305</v>
      </c>
      <c r="H73" s="4" t="s">
        <v>936</v>
      </c>
      <c r="I73" s="4" t="s">
        <v>937</v>
      </c>
      <c r="J73" s="4" t="s">
        <v>305</v>
      </c>
      <c r="K73" s="4" t="s">
        <v>305</v>
      </c>
      <c r="L73" s="4" t="s">
        <v>305</v>
      </c>
      <c r="M73" s="4" t="s">
        <v>938</v>
      </c>
      <c r="N73" s="4">
        <v>2024</v>
      </c>
      <c r="O73" s="4">
        <v>1004</v>
      </c>
      <c r="P73" s="4" t="s">
        <v>305</v>
      </c>
      <c r="Q73" s="4" t="s">
        <v>305</v>
      </c>
      <c r="R73" s="4" t="s">
        <v>305</v>
      </c>
      <c r="S73" s="4" t="s">
        <v>305</v>
      </c>
      <c r="T73" s="4" t="s">
        <v>305</v>
      </c>
      <c r="U73" s="4" t="s">
        <v>305</v>
      </c>
      <c r="V73" s="4" t="s">
        <v>305</v>
      </c>
      <c r="W73" s="4">
        <v>175888</v>
      </c>
      <c r="X73" s="4" t="s">
        <v>939</v>
      </c>
      <c r="Y73" s="4" t="str">
        <f>HYPERLINK("http://dx.doi.org/10.1016/j.jallcom.2024.175888","http://dx.doi.org/10.1016/j.jallcom.2024.175888")</f>
        <v>http://dx.doi.org/10.1016/j.jallcom.2024.175888</v>
      </c>
      <c r="Z73" s="4" t="s">
        <v>305</v>
      </c>
      <c r="AA73" s="4" t="s">
        <v>376</v>
      </c>
      <c r="AB73" s="4" t="s">
        <v>305</v>
      </c>
      <c r="AC73" s="4" t="s">
        <v>305</v>
      </c>
      <c r="AD73" s="4" t="s">
        <v>305</v>
      </c>
      <c r="AE73" s="4" t="s">
        <v>305</v>
      </c>
      <c r="AF73" s="4" t="s">
        <v>305</v>
      </c>
      <c r="AG73" s="4" t="s">
        <v>305</v>
      </c>
      <c r="AH73" s="4" t="s">
        <v>305</v>
      </c>
      <c r="AI73" s="4" t="s">
        <v>305</v>
      </c>
      <c r="AJ73" s="4" t="s">
        <v>305</v>
      </c>
      <c r="AK73" s="4" t="s">
        <v>305</v>
      </c>
      <c r="AL73" s="4" t="s">
        <v>940</v>
      </c>
      <c r="AM73" s="4" t="str">
        <f>HYPERLINK("https%3A%2F%2Fwww.webofscience.com%2Fwos%2Fwoscc%2Ffull-record%2FWOS:001293628800001","View Full Record in Web of Science")</f>
        <v>View Full Record in Web of Science</v>
      </c>
    </row>
    <row r="74" spans="1:39">
      <c r="A74" s="4" t="s">
        <v>296</v>
      </c>
      <c r="B74" s="4" t="s">
        <v>941</v>
      </c>
      <c r="C74" s="4" t="s">
        <v>942</v>
      </c>
      <c r="D74" s="4" t="s">
        <v>943</v>
      </c>
      <c r="E74" s="4" t="s">
        <v>944</v>
      </c>
      <c r="F74" s="4" t="s">
        <v>945</v>
      </c>
      <c r="G74" s="4" t="s">
        <v>946</v>
      </c>
      <c r="H74" s="4" t="s">
        <v>947</v>
      </c>
      <c r="I74" s="4" t="s">
        <v>305</v>
      </c>
      <c r="J74" s="4" t="s">
        <v>305</v>
      </c>
      <c r="K74" s="4" t="s">
        <v>305</v>
      </c>
      <c r="L74" s="4" t="s">
        <v>305</v>
      </c>
      <c r="M74" s="4" t="s">
        <v>948</v>
      </c>
      <c r="N74" s="4">
        <v>2024</v>
      </c>
      <c r="O74" s="4" t="s">
        <v>305</v>
      </c>
      <c r="P74" s="4" t="s">
        <v>305</v>
      </c>
      <c r="Q74" s="4" t="s">
        <v>305</v>
      </c>
      <c r="R74" s="4" t="s">
        <v>305</v>
      </c>
      <c r="S74" s="4" t="s">
        <v>305</v>
      </c>
      <c r="T74" s="4" t="s">
        <v>305</v>
      </c>
      <c r="U74" s="4" t="s">
        <v>305</v>
      </c>
      <c r="V74" s="4" t="s">
        <v>305</v>
      </c>
      <c r="W74" s="4" t="s">
        <v>305</v>
      </c>
      <c r="X74" s="4" t="s">
        <v>949</v>
      </c>
      <c r="Y74" s="4" t="str">
        <f>HYPERLINK("http://dx.doi.org/10.1109/TETCI.2024.3425329","http://dx.doi.org/10.1109/TETCI.2024.3425329")</f>
        <v>http://dx.doi.org/10.1109/TETCI.2024.3425329</v>
      </c>
      <c r="Z74" s="4" t="s">
        <v>305</v>
      </c>
      <c r="AA74" s="4" t="s">
        <v>327</v>
      </c>
      <c r="AB74" s="4" t="s">
        <v>305</v>
      </c>
      <c r="AC74" s="4" t="s">
        <v>305</v>
      </c>
      <c r="AD74" s="4" t="s">
        <v>305</v>
      </c>
      <c r="AE74" s="4" t="s">
        <v>305</v>
      </c>
      <c r="AF74" s="4" t="s">
        <v>305</v>
      </c>
      <c r="AG74" s="4" t="s">
        <v>305</v>
      </c>
      <c r="AH74" s="4" t="s">
        <v>305</v>
      </c>
      <c r="AI74" s="4" t="s">
        <v>305</v>
      </c>
      <c r="AJ74" s="4" t="s">
        <v>305</v>
      </c>
      <c r="AK74" s="4" t="s">
        <v>305</v>
      </c>
      <c r="AL74" s="4" t="s">
        <v>950</v>
      </c>
      <c r="AM74" s="4" t="str">
        <f>HYPERLINK("https%3A%2F%2Fwww.webofscience.com%2Fwos%2Fwoscc%2Ffull-record%2FWOS:001317732200001","View Full Record in Web of Science")</f>
        <v>View Full Record in Web of Science</v>
      </c>
    </row>
    <row r="75" spans="1:39">
      <c r="A75" s="4" t="s">
        <v>296</v>
      </c>
      <c r="B75" s="4" t="s">
        <v>951</v>
      </c>
      <c r="C75" s="4" t="s">
        <v>952</v>
      </c>
      <c r="D75" s="4" t="s">
        <v>953</v>
      </c>
      <c r="E75" s="4" t="s">
        <v>954</v>
      </c>
      <c r="F75" s="4" t="s">
        <v>955</v>
      </c>
      <c r="G75" s="4" t="s">
        <v>956</v>
      </c>
      <c r="H75" s="4" t="s">
        <v>957</v>
      </c>
      <c r="I75" s="4" t="s">
        <v>958</v>
      </c>
      <c r="J75" s="4" t="s">
        <v>305</v>
      </c>
      <c r="K75" s="4" t="s">
        <v>305</v>
      </c>
      <c r="L75" s="4" t="s">
        <v>305</v>
      </c>
      <c r="M75" s="4" t="s">
        <v>391</v>
      </c>
      <c r="N75" s="4">
        <v>2024</v>
      </c>
      <c r="O75" s="4">
        <v>308</v>
      </c>
      <c r="P75" s="4" t="s">
        <v>305</v>
      </c>
      <c r="Q75" s="4" t="s">
        <v>305</v>
      </c>
      <c r="R75" s="4" t="s">
        <v>305</v>
      </c>
      <c r="S75" s="4" t="s">
        <v>305</v>
      </c>
      <c r="T75" s="4" t="s">
        <v>305</v>
      </c>
      <c r="U75" s="4" t="s">
        <v>305</v>
      </c>
      <c r="V75" s="4" t="s">
        <v>305</v>
      </c>
      <c r="W75" s="4">
        <v>132954</v>
      </c>
      <c r="X75" s="4" t="s">
        <v>959</v>
      </c>
      <c r="Y75" s="4" t="str">
        <f>HYPERLINK("http://dx.doi.org/10.1016/j.energy.2024.132954","http://dx.doi.org/10.1016/j.energy.2024.132954")</f>
        <v>http://dx.doi.org/10.1016/j.energy.2024.132954</v>
      </c>
      <c r="Z75" s="4" t="s">
        <v>305</v>
      </c>
      <c r="AA75" s="4" t="s">
        <v>376</v>
      </c>
      <c r="AB75" s="4" t="s">
        <v>305</v>
      </c>
      <c r="AC75" s="4" t="s">
        <v>305</v>
      </c>
      <c r="AD75" s="4" t="s">
        <v>305</v>
      </c>
      <c r="AE75" s="4" t="s">
        <v>305</v>
      </c>
      <c r="AF75" s="4" t="s">
        <v>305</v>
      </c>
      <c r="AG75" s="4" t="s">
        <v>305</v>
      </c>
      <c r="AH75" s="4" t="s">
        <v>305</v>
      </c>
      <c r="AI75" s="4" t="s">
        <v>305</v>
      </c>
      <c r="AJ75" s="4" t="s">
        <v>305</v>
      </c>
      <c r="AK75" s="4" t="s">
        <v>305</v>
      </c>
      <c r="AL75" s="4" t="s">
        <v>960</v>
      </c>
      <c r="AM75" s="4" t="str">
        <f>HYPERLINK("https%3A%2F%2Fwww.webofscience.com%2Fwos%2Fwoscc%2Ffull-record%2FWOS:001304715300001","View Full Record in Web of Science")</f>
        <v>View Full Record in Web of Science</v>
      </c>
    </row>
    <row r="76" spans="1:39">
      <c r="A76" s="4" t="s">
        <v>296</v>
      </c>
      <c r="B76" s="4" t="s">
        <v>961</v>
      </c>
      <c r="C76" s="4" t="s">
        <v>962</v>
      </c>
      <c r="D76" s="4" t="s">
        <v>963</v>
      </c>
      <c r="E76" s="4" t="s">
        <v>964</v>
      </c>
      <c r="F76" s="4" t="s">
        <v>965</v>
      </c>
      <c r="G76" s="4" t="s">
        <v>966</v>
      </c>
      <c r="H76" s="4" t="s">
        <v>967</v>
      </c>
      <c r="I76" s="4" t="s">
        <v>968</v>
      </c>
      <c r="J76" s="4" t="s">
        <v>305</v>
      </c>
      <c r="K76" s="4" t="s">
        <v>305</v>
      </c>
      <c r="L76" s="4" t="s">
        <v>305</v>
      </c>
      <c r="M76" s="4" t="s">
        <v>773</v>
      </c>
      <c r="N76" s="4">
        <v>2024</v>
      </c>
      <c r="O76" s="4">
        <v>280</v>
      </c>
      <c r="P76" s="4" t="s">
        <v>305</v>
      </c>
      <c r="Q76" s="4" t="s">
        <v>305</v>
      </c>
      <c r="R76" s="4" t="s">
        <v>305</v>
      </c>
      <c r="S76" s="4" t="s">
        <v>305</v>
      </c>
      <c r="T76" s="4" t="s">
        <v>305</v>
      </c>
      <c r="U76" s="4" t="s">
        <v>305</v>
      </c>
      <c r="V76" s="4" t="s">
        <v>305</v>
      </c>
      <c r="W76" s="4">
        <v>126715</v>
      </c>
      <c r="X76" s="4" t="s">
        <v>969</v>
      </c>
      <c r="Y76" s="4" t="str">
        <f>HYPERLINK("http://dx.doi.org/10.1016/j.talanta.2024.126715","http://dx.doi.org/10.1016/j.talanta.2024.126715")</f>
        <v>http://dx.doi.org/10.1016/j.talanta.2024.126715</v>
      </c>
      <c r="Z76" s="4" t="s">
        <v>305</v>
      </c>
      <c r="AA76" s="4" t="s">
        <v>376</v>
      </c>
      <c r="AB76" s="4" t="s">
        <v>305</v>
      </c>
      <c r="AC76" s="4" t="s">
        <v>305</v>
      </c>
      <c r="AD76" s="4" t="s">
        <v>305</v>
      </c>
      <c r="AE76" s="4" t="s">
        <v>305</v>
      </c>
      <c r="AF76" s="4" t="s">
        <v>305</v>
      </c>
      <c r="AG76" s="4">
        <v>39191103</v>
      </c>
      <c r="AH76" s="4" t="s">
        <v>305</v>
      </c>
      <c r="AI76" s="4" t="s">
        <v>305</v>
      </c>
      <c r="AJ76" s="4" t="s">
        <v>305</v>
      </c>
      <c r="AK76" s="4" t="s">
        <v>305</v>
      </c>
      <c r="AL76" s="4" t="s">
        <v>970</v>
      </c>
      <c r="AM76" s="4" t="str">
        <f>HYPERLINK("https%3A%2F%2Fwww.webofscience.com%2Fwos%2Fwoscc%2Ffull-record%2FWOS:001304030100001","View Full Record in Web of Science")</f>
        <v>View Full Record in Web of Science</v>
      </c>
    </row>
    <row r="77" spans="1:39">
      <c r="A77" s="4" t="s">
        <v>296</v>
      </c>
      <c r="B77" s="4" t="s">
        <v>971</v>
      </c>
      <c r="C77" s="4" t="s">
        <v>972</v>
      </c>
      <c r="D77" s="4" t="s">
        <v>973</v>
      </c>
      <c r="E77" s="4" t="s">
        <v>974</v>
      </c>
      <c r="F77" s="4" t="s">
        <v>975</v>
      </c>
      <c r="G77" s="4" t="s">
        <v>976</v>
      </c>
      <c r="H77" s="4" t="s">
        <v>977</v>
      </c>
      <c r="I77" s="4" t="s">
        <v>305</v>
      </c>
      <c r="J77" s="4" t="s">
        <v>305</v>
      </c>
      <c r="K77" s="4" t="s">
        <v>305</v>
      </c>
      <c r="L77" s="4" t="s">
        <v>305</v>
      </c>
      <c r="M77" s="4" t="s">
        <v>978</v>
      </c>
      <c r="N77" s="4">
        <v>2024</v>
      </c>
      <c r="O77" s="4">
        <v>9</v>
      </c>
      <c r="P77" s="4">
        <v>7</v>
      </c>
      <c r="Q77" s="4" t="s">
        <v>305</v>
      </c>
      <c r="R77" s="4" t="s">
        <v>305</v>
      </c>
      <c r="S77" s="4" t="s">
        <v>305</v>
      </c>
      <c r="T77" s="4" t="s">
        <v>305</v>
      </c>
      <c r="U77" s="4" t="s">
        <v>305</v>
      </c>
      <c r="V77" s="4" t="s">
        <v>305</v>
      </c>
      <c r="W77" s="4">
        <v>76106</v>
      </c>
      <c r="X77" s="4" t="s">
        <v>979</v>
      </c>
      <c r="Y77" s="4" t="str">
        <f>HYPERLINK("http://dx.doi.org/10.1063/5.0208936","http://dx.doi.org/10.1063/5.0208936")</f>
        <v>http://dx.doi.org/10.1063/5.0208936</v>
      </c>
      <c r="Z77" s="4" t="s">
        <v>305</v>
      </c>
      <c r="AA77" s="4" t="s">
        <v>305</v>
      </c>
      <c r="AB77" s="4" t="s">
        <v>305</v>
      </c>
      <c r="AC77" s="4" t="s">
        <v>305</v>
      </c>
      <c r="AD77" s="4" t="s">
        <v>305</v>
      </c>
      <c r="AE77" s="4" t="s">
        <v>305</v>
      </c>
      <c r="AF77" s="4" t="s">
        <v>305</v>
      </c>
      <c r="AG77" s="4" t="s">
        <v>305</v>
      </c>
      <c r="AH77" s="4" t="s">
        <v>305</v>
      </c>
      <c r="AI77" s="4" t="s">
        <v>305</v>
      </c>
      <c r="AJ77" s="4" t="s">
        <v>305</v>
      </c>
      <c r="AK77" s="4" t="s">
        <v>305</v>
      </c>
      <c r="AL77" s="4" t="s">
        <v>980</v>
      </c>
      <c r="AM77" s="4" t="str">
        <f>HYPERLINK("https%3A%2F%2Fwww.webofscience.com%2Fwos%2Fwoscc%2Ffull-record%2FWOS:001262271200002","View Full Record in Web of Science")</f>
        <v>View Full Record in Web of Science</v>
      </c>
    </row>
    <row r="78" spans="1:39">
      <c r="A78" s="4" t="s">
        <v>296</v>
      </c>
      <c r="B78" s="4" t="s">
        <v>981</v>
      </c>
      <c r="C78" s="4" t="s">
        <v>982</v>
      </c>
      <c r="D78" s="4" t="s">
        <v>983</v>
      </c>
      <c r="E78" s="4" t="s">
        <v>984</v>
      </c>
      <c r="F78" s="4" t="s">
        <v>985</v>
      </c>
      <c r="G78" s="4" t="s">
        <v>305</v>
      </c>
      <c r="H78" s="4" t="s">
        <v>986</v>
      </c>
      <c r="I78" s="4" t="s">
        <v>987</v>
      </c>
      <c r="J78" s="4" t="s">
        <v>305</v>
      </c>
      <c r="K78" s="4" t="s">
        <v>305</v>
      </c>
      <c r="L78" s="4" t="s">
        <v>305</v>
      </c>
      <c r="M78" s="4" t="s">
        <v>306</v>
      </c>
      <c r="N78" s="4">
        <v>2024</v>
      </c>
      <c r="O78" s="4">
        <v>437</v>
      </c>
      <c r="P78" s="4" t="s">
        <v>305</v>
      </c>
      <c r="Q78" s="4" t="s">
        <v>305</v>
      </c>
      <c r="R78" s="4" t="s">
        <v>305</v>
      </c>
      <c r="S78" s="4" t="s">
        <v>305</v>
      </c>
      <c r="T78" s="4" t="s">
        <v>305</v>
      </c>
      <c r="U78" s="4" t="s">
        <v>305</v>
      </c>
      <c r="V78" s="4" t="s">
        <v>305</v>
      </c>
      <c r="W78" s="4">
        <v>115674</v>
      </c>
      <c r="X78" s="4" t="s">
        <v>988</v>
      </c>
      <c r="Y78" s="4" t="str">
        <f>HYPERLINK("http://dx.doi.org/10.1016/j.jcat.2024.115674","http://dx.doi.org/10.1016/j.jcat.2024.115674")</f>
        <v>http://dx.doi.org/10.1016/j.jcat.2024.115674</v>
      </c>
      <c r="Z78" s="4" t="s">
        <v>305</v>
      </c>
      <c r="AA78" s="4" t="s">
        <v>308</v>
      </c>
      <c r="AB78" s="4" t="s">
        <v>305</v>
      </c>
      <c r="AC78" s="4" t="s">
        <v>305</v>
      </c>
      <c r="AD78" s="4" t="s">
        <v>305</v>
      </c>
      <c r="AE78" s="4" t="s">
        <v>305</v>
      </c>
      <c r="AF78" s="4" t="s">
        <v>305</v>
      </c>
      <c r="AG78" s="4" t="s">
        <v>305</v>
      </c>
      <c r="AH78" s="4" t="s">
        <v>305</v>
      </c>
      <c r="AI78" s="4" t="s">
        <v>305</v>
      </c>
      <c r="AJ78" s="4" t="s">
        <v>305</v>
      </c>
      <c r="AK78" s="4" t="s">
        <v>305</v>
      </c>
      <c r="AL78" s="4" t="s">
        <v>989</v>
      </c>
      <c r="AM78" s="4" t="str">
        <f>HYPERLINK("https%3A%2F%2Fwww.webofscience.com%2Fwos%2Fwoscc%2Ffull-record%2FWOS:001284366800001","View Full Record in Web of Science")</f>
        <v>View Full Record in Web of Science</v>
      </c>
    </row>
    <row r="79" spans="1:39">
      <c r="A79" s="4" t="s">
        <v>296</v>
      </c>
      <c r="B79" s="4" t="s">
        <v>990</v>
      </c>
      <c r="C79" s="4" t="s">
        <v>991</v>
      </c>
      <c r="D79" s="4" t="s">
        <v>992</v>
      </c>
      <c r="E79" s="4" t="s">
        <v>528</v>
      </c>
      <c r="F79" s="4" t="s">
        <v>529</v>
      </c>
      <c r="G79" s="4" t="s">
        <v>305</v>
      </c>
      <c r="H79" s="4" t="s">
        <v>531</v>
      </c>
      <c r="I79" s="4" t="s">
        <v>532</v>
      </c>
      <c r="J79" s="4" t="s">
        <v>305</v>
      </c>
      <c r="K79" s="4" t="s">
        <v>305</v>
      </c>
      <c r="L79" s="4" t="s">
        <v>305</v>
      </c>
      <c r="M79" s="4" t="s">
        <v>993</v>
      </c>
      <c r="N79" s="4">
        <v>2024</v>
      </c>
      <c r="O79" s="4">
        <v>110</v>
      </c>
      <c r="P79" s="4">
        <v>3</v>
      </c>
      <c r="Q79" s="4" t="s">
        <v>305</v>
      </c>
      <c r="R79" s="4" t="s">
        <v>305</v>
      </c>
      <c r="S79" s="4" t="s">
        <v>305</v>
      </c>
      <c r="T79" s="4" t="s">
        <v>305</v>
      </c>
      <c r="U79" s="4" t="s">
        <v>305</v>
      </c>
      <c r="V79" s="4" t="s">
        <v>305</v>
      </c>
      <c r="W79" s="4">
        <v>36015</v>
      </c>
      <c r="X79" s="4" t="s">
        <v>994</v>
      </c>
      <c r="Y79" s="4" t="str">
        <f>HYPERLINK("http://dx.doi.org/10.1103/PhysRevD.110.036015","http://dx.doi.org/10.1103/PhysRevD.110.036015")</f>
        <v>http://dx.doi.org/10.1103/PhysRevD.110.036015</v>
      </c>
      <c r="Z79" s="4" t="s">
        <v>305</v>
      </c>
      <c r="AA79" s="4" t="s">
        <v>305</v>
      </c>
      <c r="AB79" s="4" t="s">
        <v>305</v>
      </c>
      <c r="AC79" s="4" t="s">
        <v>305</v>
      </c>
      <c r="AD79" s="4" t="s">
        <v>305</v>
      </c>
      <c r="AE79" s="4" t="s">
        <v>305</v>
      </c>
      <c r="AF79" s="4" t="s">
        <v>305</v>
      </c>
      <c r="AG79" s="4" t="s">
        <v>305</v>
      </c>
      <c r="AH79" s="4" t="s">
        <v>305</v>
      </c>
      <c r="AI79" s="4" t="s">
        <v>305</v>
      </c>
      <c r="AJ79" s="4" t="s">
        <v>305</v>
      </c>
      <c r="AK79" s="4" t="s">
        <v>305</v>
      </c>
      <c r="AL79" s="4" t="s">
        <v>995</v>
      </c>
      <c r="AM79" s="4" t="str">
        <f>HYPERLINK("https%3A%2F%2Fwww.webofscience.com%2Fwos%2Fwoscc%2Ffull-record%2FWOS:001301075900005","View Full Record in Web of Science")</f>
        <v>View Full Record in Web of Science</v>
      </c>
    </row>
    <row r="80" spans="1:39">
      <c r="A80" s="4" t="s">
        <v>296</v>
      </c>
      <c r="B80" s="4" t="s">
        <v>996</v>
      </c>
      <c r="C80" s="4" t="s">
        <v>997</v>
      </c>
      <c r="D80" s="4" t="s">
        <v>998</v>
      </c>
      <c r="E80" s="4" t="s">
        <v>999</v>
      </c>
      <c r="F80" s="4" t="s">
        <v>1000</v>
      </c>
      <c r="G80" s="4" t="s">
        <v>1001</v>
      </c>
      <c r="H80" s="4" t="s">
        <v>1002</v>
      </c>
      <c r="I80" s="4" t="s">
        <v>1003</v>
      </c>
      <c r="J80" s="4" t="s">
        <v>305</v>
      </c>
      <c r="K80" s="4" t="s">
        <v>305</v>
      </c>
      <c r="L80" s="4" t="s">
        <v>305</v>
      </c>
      <c r="M80" s="4" t="s">
        <v>306</v>
      </c>
      <c r="N80" s="4">
        <v>2024</v>
      </c>
      <c r="O80" s="4">
        <v>19</v>
      </c>
      <c r="P80" s="4">
        <v>5</v>
      </c>
      <c r="Q80" s="4" t="s">
        <v>305</v>
      </c>
      <c r="R80" s="4" t="s">
        <v>305</v>
      </c>
      <c r="S80" s="4" t="s">
        <v>305</v>
      </c>
      <c r="T80" s="4" t="s">
        <v>305</v>
      </c>
      <c r="U80" s="4" t="s">
        <v>305</v>
      </c>
      <c r="V80" s="4" t="s">
        <v>305</v>
      </c>
      <c r="W80" s="4">
        <v>51005</v>
      </c>
      <c r="X80" s="4" t="s">
        <v>1004</v>
      </c>
      <c r="Y80" s="4" t="str">
        <f>HYPERLINK("http://dx.doi.org/10.1116/6.0003986","http://dx.doi.org/10.1116/6.0003986")</f>
        <v>http://dx.doi.org/10.1116/6.0003986</v>
      </c>
      <c r="Z80" s="4" t="s">
        <v>305</v>
      </c>
      <c r="AA80" s="4" t="s">
        <v>305</v>
      </c>
      <c r="AB80" s="4" t="s">
        <v>305</v>
      </c>
      <c r="AC80" s="4" t="s">
        <v>305</v>
      </c>
      <c r="AD80" s="4" t="s">
        <v>305</v>
      </c>
      <c r="AE80" s="4" t="s">
        <v>305</v>
      </c>
      <c r="AF80" s="4" t="s">
        <v>305</v>
      </c>
      <c r="AG80" s="4">
        <v>39392277</v>
      </c>
      <c r="AH80" s="4" t="s">
        <v>305</v>
      </c>
      <c r="AI80" s="4" t="s">
        <v>305</v>
      </c>
      <c r="AJ80" s="4" t="s">
        <v>305</v>
      </c>
      <c r="AK80" s="4" t="s">
        <v>305</v>
      </c>
      <c r="AL80" s="4" t="s">
        <v>1005</v>
      </c>
      <c r="AM80" s="4" t="str">
        <f>HYPERLINK("https%3A%2F%2Fwww.webofscience.com%2Fwos%2Fwoscc%2Ffull-record%2FWOS:001335766500002","View Full Record in Web of Science")</f>
        <v>View Full Record in Web of Science</v>
      </c>
    </row>
    <row r="81" spans="1:39">
      <c r="A81" s="4" t="s">
        <v>296</v>
      </c>
      <c r="B81" s="4" t="s">
        <v>1006</v>
      </c>
      <c r="C81" s="4" t="s">
        <v>1007</v>
      </c>
      <c r="D81" s="4" t="s">
        <v>1008</v>
      </c>
      <c r="E81" s="4" t="s">
        <v>1009</v>
      </c>
      <c r="F81" s="4" t="s">
        <v>1010</v>
      </c>
      <c r="G81" s="4" t="s">
        <v>305</v>
      </c>
      <c r="H81" s="4" t="s">
        <v>1011</v>
      </c>
      <c r="I81" s="4" t="s">
        <v>1012</v>
      </c>
      <c r="J81" s="4" t="s">
        <v>305</v>
      </c>
      <c r="K81" s="4" t="s">
        <v>305</v>
      </c>
      <c r="L81" s="4" t="s">
        <v>305</v>
      </c>
      <c r="M81" s="4" t="s">
        <v>335</v>
      </c>
      <c r="N81" s="4">
        <v>2024</v>
      </c>
      <c r="O81" s="4">
        <v>321</v>
      </c>
      <c r="P81" s="4" t="s">
        <v>305</v>
      </c>
      <c r="Q81" s="4" t="s">
        <v>305</v>
      </c>
      <c r="R81" s="4" t="s">
        <v>305</v>
      </c>
      <c r="S81" s="4" t="s">
        <v>305</v>
      </c>
      <c r="T81" s="4" t="s">
        <v>305</v>
      </c>
      <c r="U81" s="4" t="s">
        <v>305</v>
      </c>
      <c r="V81" s="4" t="s">
        <v>305</v>
      </c>
      <c r="W81" s="4">
        <v>114679</v>
      </c>
      <c r="X81" s="4" t="s">
        <v>1013</v>
      </c>
      <c r="Y81" s="4" t="str">
        <f>HYPERLINK("http://dx.doi.org/10.1016/j.enbuild.2024.114679","http://dx.doi.org/10.1016/j.enbuild.2024.114679")</f>
        <v>http://dx.doi.org/10.1016/j.enbuild.2024.114679</v>
      </c>
      <c r="Z81" s="4" t="s">
        <v>305</v>
      </c>
      <c r="AA81" s="4" t="s">
        <v>376</v>
      </c>
      <c r="AB81" s="4" t="s">
        <v>305</v>
      </c>
      <c r="AC81" s="4" t="s">
        <v>305</v>
      </c>
      <c r="AD81" s="4" t="s">
        <v>305</v>
      </c>
      <c r="AE81" s="4" t="s">
        <v>305</v>
      </c>
      <c r="AF81" s="4" t="s">
        <v>305</v>
      </c>
      <c r="AG81" s="4" t="s">
        <v>305</v>
      </c>
      <c r="AH81" s="4" t="s">
        <v>305</v>
      </c>
      <c r="AI81" s="4" t="s">
        <v>305</v>
      </c>
      <c r="AJ81" s="4" t="s">
        <v>305</v>
      </c>
      <c r="AK81" s="4" t="s">
        <v>305</v>
      </c>
      <c r="AL81" s="4" t="s">
        <v>1014</v>
      </c>
      <c r="AM81" s="4" t="str">
        <f>HYPERLINK("https%3A%2F%2Fwww.webofscience.com%2Fwos%2Fwoscc%2Ffull-record%2FWOS:001301173100001","View Full Record in Web of Science")</f>
        <v>View Full Record in Web of Science</v>
      </c>
    </row>
    <row r="82" spans="1:39">
      <c r="A82" s="4" t="s">
        <v>296</v>
      </c>
      <c r="B82" s="4" t="s">
        <v>1015</v>
      </c>
      <c r="C82" s="4" t="s">
        <v>1016</v>
      </c>
      <c r="D82" s="4" t="s">
        <v>1017</v>
      </c>
      <c r="E82" s="4" t="s">
        <v>1018</v>
      </c>
      <c r="F82" s="4" t="s">
        <v>1019</v>
      </c>
      <c r="G82" s="4" t="s">
        <v>305</v>
      </c>
      <c r="H82" s="4" t="s">
        <v>1020</v>
      </c>
      <c r="I82" s="4" t="s">
        <v>305</v>
      </c>
      <c r="J82" s="4" t="s">
        <v>305</v>
      </c>
      <c r="K82" s="4" t="s">
        <v>305</v>
      </c>
      <c r="L82" s="4" t="s">
        <v>305</v>
      </c>
      <c r="M82" s="4" t="s">
        <v>316</v>
      </c>
      <c r="N82" s="4">
        <v>2024</v>
      </c>
      <c r="O82" s="4">
        <v>50</v>
      </c>
      <c r="P82" s="4" t="s">
        <v>305</v>
      </c>
      <c r="Q82" s="4" t="s">
        <v>305</v>
      </c>
      <c r="R82" s="4" t="s">
        <v>305</v>
      </c>
      <c r="S82" s="4" t="s">
        <v>305</v>
      </c>
      <c r="T82" s="4" t="s">
        <v>305</v>
      </c>
      <c r="U82" s="4" t="s">
        <v>305</v>
      </c>
      <c r="V82" s="4" t="s">
        <v>305</v>
      </c>
      <c r="W82" s="4">
        <v>102011</v>
      </c>
      <c r="X82" s="4" t="s">
        <v>1021</v>
      </c>
      <c r="Y82" s="4" t="str">
        <f>HYPERLINK("http://dx.doi.org/10.1016/j.coco.2024.102011","http://dx.doi.org/10.1016/j.coco.2024.102011")</f>
        <v>http://dx.doi.org/10.1016/j.coco.2024.102011</v>
      </c>
      <c r="Z82" s="4" t="s">
        <v>305</v>
      </c>
      <c r="AA82" s="4" t="s">
        <v>308</v>
      </c>
      <c r="AB82" s="4" t="s">
        <v>305</v>
      </c>
      <c r="AC82" s="4" t="s">
        <v>305</v>
      </c>
      <c r="AD82" s="4" t="s">
        <v>305</v>
      </c>
      <c r="AE82" s="4" t="s">
        <v>305</v>
      </c>
      <c r="AF82" s="4" t="s">
        <v>305</v>
      </c>
      <c r="AG82" s="4" t="s">
        <v>305</v>
      </c>
      <c r="AH82" s="4" t="s">
        <v>305</v>
      </c>
      <c r="AI82" s="4" t="s">
        <v>305</v>
      </c>
      <c r="AJ82" s="4" t="s">
        <v>305</v>
      </c>
      <c r="AK82" s="4" t="s">
        <v>305</v>
      </c>
      <c r="AL82" s="4" t="s">
        <v>1022</v>
      </c>
      <c r="AM82" s="4" t="str">
        <f>HYPERLINK("https%3A%2F%2Fwww.webofscience.com%2Fwos%2Fwoscc%2Ffull-record%2FWOS:001279648200001","View Full Record in Web of Science")</f>
        <v>View Full Record in Web of Science</v>
      </c>
    </row>
    <row r="83" spans="1:39">
      <c r="A83" s="4" t="s">
        <v>296</v>
      </c>
      <c r="B83" s="4" t="s">
        <v>1023</v>
      </c>
      <c r="C83" s="4" t="s">
        <v>1024</v>
      </c>
      <c r="D83" s="4" t="s">
        <v>1025</v>
      </c>
      <c r="E83" s="4" t="s">
        <v>1026</v>
      </c>
      <c r="F83" s="4" t="s">
        <v>1027</v>
      </c>
      <c r="G83" s="4" t="s">
        <v>305</v>
      </c>
      <c r="H83" s="4" t="s">
        <v>305</v>
      </c>
      <c r="I83" s="4" t="s">
        <v>1028</v>
      </c>
      <c r="J83" s="4" t="s">
        <v>305</v>
      </c>
      <c r="K83" s="4" t="s">
        <v>305</v>
      </c>
      <c r="L83" s="4" t="s">
        <v>305</v>
      </c>
      <c r="M83" s="4" t="s">
        <v>316</v>
      </c>
      <c r="N83" s="4">
        <v>2024</v>
      </c>
      <c r="O83" s="4">
        <v>7</v>
      </c>
      <c r="P83" s="4">
        <v>10</v>
      </c>
      <c r="Q83" s="4" t="s">
        <v>305</v>
      </c>
      <c r="R83" s="4" t="s">
        <v>305</v>
      </c>
      <c r="S83" s="4" t="s">
        <v>305</v>
      </c>
      <c r="T83" s="4" t="s">
        <v>305</v>
      </c>
      <c r="U83" s="4" t="s">
        <v>305</v>
      </c>
      <c r="V83" s="4" t="s">
        <v>305</v>
      </c>
      <c r="W83" s="4" t="s">
        <v>305</v>
      </c>
      <c r="X83" s="4" t="s">
        <v>1029</v>
      </c>
      <c r="Y83" s="4" t="str">
        <f>HYPERLINK("http://dx.doi.org/10.1002/adtp.202400163","http://dx.doi.org/10.1002/adtp.202400163")</f>
        <v>http://dx.doi.org/10.1002/adtp.202400163</v>
      </c>
      <c r="Z83" s="4" t="s">
        <v>305</v>
      </c>
      <c r="AA83" s="4" t="s">
        <v>308</v>
      </c>
      <c r="AB83" s="4" t="s">
        <v>305</v>
      </c>
      <c r="AC83" s="4" t="s">
        <v>305</v>
      </c>
      <c r="AD83" s="4" t="s">
        <v>305</v>
      </c>
      <c r="AE83" s="4" t="s">
        <v>305</v>
      </c>
      <c r="AF83" s="4" t="s">
        <v>305</v>
      </c>
      <c r="AG83" s="4" t="s">
        <v>305</v>
      </c>
      <c r="AH83" s="4" t="s">
        <v>305</v>
      </c>
      <c r="AI83" s="4" t="s">
        <v>305</v>
      </c>
      <c r="AJ83" s="4" t="s">
        <v>305</v>
      </c>
      <c r="AK83" s="4" t="s">
        <v>305</v>
      </c>
      <c r="AL83" s="4" t="s">
        <v>1030</v>
      </c>
      <c r="AM83" s="4" t="str">
        <f>HYPERLINK("https%3A%2F%2Fwww.webofscience.com%2Fwos%2Fwoscc%2Ffull-record%2FWOS:001270547100001","View Full Record in Web of Science")</f>
        <v>View Full Record in Web of Science</v>
      </c>
    </row>
    <row r="84" spans="1:39">
      <c r="A84" s="4" t="s">
        <v>296</v>
      </c>
      <c r="B84" s="4" t="s">
        <v>1031</v>
      </c>
      <c r="C84" s="4" t="s">
        <v>1032</v>
      </c>
      <c r="D84" s="4" t="s">
        <v>1033</v>
      </c>
      <c r="E84" s="4" t="s">
        <v>1034</v>
      </c>
      <c r="F84" s="4" t="s">
        <v>305</v>
      </c>
      <c r="G84" s="4" t="s">
        <v>305</v>
      </c>
      <c r="H84" s="4" t="s">
        <v>1035</v>
      </c>
      <c r="I84" s="4" t="s">
        <v>1036</v>
      </c>
      <c r="J84" s="4" t="s">
        <v>305</v>
      </c>
      <c r="K84" s="4" t="s">
        <v>305</v>
      </c>
      <c r="L84" s="4" t="s">
        <v>305</v>
      </c>
      <c r="M84" s="4" t="s">
        <v>355</v>
      </c>
      <c r="N84" s="4">
        <v>2024</v>
      </c>
      <c r="O84" s="4">
        <v>42</v>
      </c>
      <c r="P84" s="4">
        <v>24</v>
      </c>
      <c r="Q84" s="4" t="s">
        <v>305</v>
      </c>
      <c r="R84" s="4" t="s">
        <v>305</v>
      </c>
      <c r="S84" s="4" t="s">
        <v>305</v>
      </c>
      <c r="T84" s="4" t="s">
        <v>305</v>
      </c>
      <c r="U84" s="4">
        <v>3293</v>
      </c>
      <c r="V84" s="4">
        <v>3307</v>
      </c>
      <c r="W84" s="4" t="s">
        <v>305</v>
      </c>
      <c r="X84" s="4" t="s">
        <v>1037</v>
      </c>
      <c r="Y84" s="4" t="str">
        <f>HYPERLINK("http://dx.doi.org/10.1002/cjoc.202400739","http://dx.doi.org/10.1002/cjoc.202400739")</f>
        <v>http://dx.doi.org/10.1002/cjoc.202400739</v>
      </c>
      <c r="Z84" s="4" t="s">
        <v>305</v>
      </c>
      <c r="AA84" s="4" t="s">
        <v>376</v>
      </c>
      <c r="AB84" s="4" t="s">
        <v>305</v>
      </c>
      <c r="AC84" s="4" t="s">
        <v>305</v>
      </c>
      <c r="AD84" s="4" t="s">
        <v>305</v>
      </c>
      <c r="AE84" s="4" t="s">
        <v>305</v>
      </c>
      <c r="AF84" s="4" t="s">
        <v>305</v>
      </c>
      <c r="AG84" s="4" t="s">
        <v>305</v>
      </c>
      <c r="AH84" s="4" t="s">
        <v>305</v>
      </c>
      <c r="AI84" s="4" t="s">
        <v>305</v>
      </c>
      <c r="AJ84" s="4" t="s">
        <v>305</v>
      </c>
      <c r="AK84" s="4" t="s">
        <v>305</v>
      </c>
      <c r="AL84" s="4" t="s">
        <v>1038</v>
      </c>
      <c r="AM84" s="4" t="str">
        <f>HYPERLINK("https%3A%2F%2Fwww.webofscience.com%2Fwos%2Fwoscc%2Ffull-record%2FWOS:001303997900001","View Full Record in Web of Science")</f>
        <v>View Full Record in Web of Science</v>
      </c>
    </row>
    <row r="85" spans="1:39">
      <c r="A85" s="4" t="s">
        <v>296</v>
      </c>
      <c r="B85" s="4" t="s">
        <v>1039</v>
      </c>
      <c r="C85" s="4" t="s">
        <v>1040</v>
      </c>
      <c r="D85" s="4" t="s">
        <v>1041</v>
      </c>
      <c r="E85" s="4" t="s">
        <v>1042</v>
      </c>
      <c r="F85" s="4" t="s">
        <v>1043</v>
      </c>
      <c r="G85" s="4" t="s">
        <v>1044</v>
      </c>
      <c r="H85" s="4" t="s">
        <v>1045</v>
      </c>
      <c r="I85" s="4" t="s">
        <v>305</v>
      </c>
      <c r="J85" s="4" t="s">
        <v>305</v>
      </c>
      <c r="K85" s="4" t="s">
        <v>305</v>
      </c>
      <c r="L85" s="4" t="s">
        <v>305</v>
      </c>
      <c r="M85" s="4" t="s">
        <v>1046</v>
      </c>
      <c r="N85" s="4">
        <v>2024</v>
      </c>
      <c r="O85" s="4">
        <v>7</v>
      </c>
      <c r="P85" s="4">
        <v>1</v>
      </c>
      <c r="Q85" s="4" t="s">
        <v>305</v>
      </c>
      <c r="R85" s="4" t="s">
        <v>305</v>
      </c>
      <c r="S85" s="4" t="s">
        <v>305</v>
      </c>
      <c r="T85" s="4" t="s">
        <v>305</v>
      </c>
      <c r="U85" s="4" t="s">
        <v>305</v>
      </c>
      <c r="V85" s="4" t="s">
        <v>305</v>
      </c>
      <c r="W85" s="4">
        <v>203</v>
      </c>
      <c r="X85" s="4" t="s">
        <v>1047</v>
      </c>
      <c r="Y85" s="4" t="str">
        <f>HYPERLINK("http://dx.doi.org/10.1038/s41612-024-00752-9","http://dx.doi.org/10.1038/s41612-024-00752-9")</f>
        <v>http://dx.doi.org/10.1038/s41612-024-00752-9</v>
      </c>
      <c r="Z85" s="4" t="s">
        <v>305</v>
      </c>
      <c r="AA85" s="4" t="s">
        <v>305</v>
      </c>
      <c r="AB85" s="4" t="s">
        <v>305</v>
      </c>
      <c r="AC85" s="4" t="s">
        <v>305</v>
      </c>
      <c r="AD85" s="4" t="s">
        <v>305</v>
      </c>
      <c r="AE85" s="4" t="s">
        <v>305</v>
      </c>
      <c r="AF85" s="4" t="s">
        <v>305</v>
      </c>
      <c r="AG85" s="4" t="s">
        <v>305</v>
      </c>
      <c r="AH85" s="4" t="s">
        <v>305</v>
      </c>
      <c r="AI85" s="4" t="s">
        <v>305</v>
      </c>
      <c r="AJ85" s="4" t="s">
        <v>305</v>
      </c>
      <c r="AK85" s="4" t="s">
        <v>305</v>
      </c>
      <c r="AL85" s="4" t="s">
        <v>1048</v>
      </c>
      <c r="AM85" s="4" t="str">
        <f>HYPERLINK("https%3A%2F%2Fwww.webofscience.com%2Fwos%2Fwoscc%2Ffull-record%2FWOS:001302446600002","View Full Record in Web of Science")</f>
        <v>View Full Record in Web of Science</v>
      </c>
    </row>
    <row r="86" spans="1:39">
      <c r="A86" s="4" t="s">
        <v>296</v>
      </c>
      <c r="B86" s="4" t="s">
        <v>1049</v>
      </c>
      <c r="C86" s="4" t="s">
        <v>1050</v>
      </c>
      <c r="D86" s="4" t="s">
        <v>1051</v>
      </c>
      <c r="E86" s="4" t="s">
        <v>1052</v>
      </c>
      <c r="F86" s="4" t="s">
        <v>1053</v>
      </c>
      <c r="G86" s="4" t="s">
        <v>1054</v>
      </c>
      <c r="H86" s="4" t="s">
        <v>1055</v>
      </c>
      <c r="I86" s="4" t="s">
        <v>1056</v>
      </c>
      <c r="J86" s="4" t="s">
        <v>305</v>
      </c>
      <c r="K86" s="4" t="s">
        <v>305</v>
      </c>
      <c r="L86" s="4" t="s">
        <v>305</v>
      </c>
      <c r="M86" s="4" t="s">
        <v>373</v>
      </c>
      <c r="N86" s="4">
        <v>2024</v>
      </c>
      <c r="O86" s="4">
        <v>71</v>
      </c>
      <c r="P86" s="4">
        <v>11</v>
      </c>
      <c r="Q86" s="4" t="s">
        <v>305</v>
      </c>
      <c r="R86" s="4" t="s">
        <v>305</v>
      </c>
      <c r="S86" s="4" t="s">
        <v>305</v>
      </c>
      <c r="T86" s="4" t="s">
        <v>305</v>
      </c>
      <c r="U86" s="4">
        <v>7119</v>
      </c>
      <c r="V86" s="4">
        <v>7125</v>
      </c>
      <c r="W86" s="4" t="s">
        <v>305</v>
      </c>
      <c r="X86" s="4" t="s">
        <v>1057</v>
      </c>
      <c r="Y86" s="4" t="str">
        <f>HYPERLINK("http://dx.doi.org/10.1109/TED.2024.3433314","http://dx.doi.org/10.1109/TED.2024.3433314")</f>
        <v>http://dx.doi.org/10.1109/TED.2024.3433314</v>
      </c>
      <c r="Z86" s="4" t="s">
        <v>305</v>
      </c>
      <c r="AA86" s="4" t="s">
        <v>327</v>
      </c>
      <c r="AB86" s="4" t="s">
        <v>305</v>
      </c>
      <c r="AC86" s="4" t="s">
        <v>305</v>
      </c>
      <c r="AD86" s="4" t="s">
        <v>305</v>
      </c>
      <c r="AE86" s="4" t="s">
        <v>305</v>
      </c>
      <c r="AF86" s="4" t="s">
        <v>305</v>
      </c>
      <c r="AG86" s="4" t="s">
        <v>305</v>
      </c>
      <c r="AH86" s="4" t="s">
        <v>305</v>
      </c>
      <c r="AI86" s="4" t="s">
        <v>305</v>
      </c>
      <c r="AJ86" s="4" t="s">
        <v>305</v>
      </c>
      <c r="AK86" s="4" t="s">
        <v>305</v>
      </c>
      <c r="AL86" s="4" t="s">
        <v>1058</v>
      </c>
      <c r="AM86" s="4" t="str">
        <f>HYPERLINK("https%3A%2F%2Fwww.webofscience.com%2Fwos%2Fwoscc%2Ffull-record%2FWOS:001318507800001","View Full Record in Web of Science")</f>
        <v>View Full Record in Web of Science</v>
      </c>
    </row>
    <row r="87" spans="1:39">
      <c r="A87" s="4" t="s">
        <v>296</v>
      </c>
      <c r="B87" s="4" t="s">
        <v>1059</v>
      </c>
      <c r="C87" s="4" t="s">
        <v>1060</v>
      </c>
      <c r="D87" s="4" t="s">
        <v>1061</v>
      </c>
      <c r="E87" s="4" t="s">
        <v>1062</v>
      </c>
      <c r="F87" s="4" t="s">
        <v>1063</v>
      </c>
      <c r="G87" s="4" t="s">
        <v>1064</v>
      </c>
      <c r="H87" s="4" t="s">
        <v>1065</v>
      </c>
      <c r="I87" s="4" t="s">
        <v>1066</v>
      </c>
      <c r="J87" s="4" t="s">
        <v>305</v>
      </c>
      <c r="K87" s="4" t="s">
        <v>305</v>
      </c>
      <c r="L87" s="4" t="s">
        <v>305</v>
      </c>
      <c r="M87" s="4" t="s">
        <v>1067</v>
      </c>
      <c r="N87" s="4">
        <v>2024</v>
      </c>
      <c r="O87" s="4">
        <v>16</v>
      </c>
      <c r="P87" s="4">
        <v>38</v>
      </c>
      <c r="Q87" s="4" t="s">
        <v>305</v>
      </c>
      <c r="R87" s="4" t="s">
        <v>305</v>
      </c>
      <c r="S87" s="4" t="s">
        <v>305</v>
      </c>
      <c r="T87" s="4" t="s">
        <v>305</v>
      </c>
      <c r="U87" s="4">
        <v>51480</v>
      </c>
      <c r="V87" s="4">
        <v>51495</v>
      </c>
      <c r="W87" s="4" t="s">
        <v>305</v>
      </c>
      <c r="X87" s="4" t="s">
        <v>1068</v>
      </c>
      <c r="Y87" s="4" t="str">
        <f>HYPERLINK("http://dx.doi.org/10.1021/acsami.4c10198","http://dx.doi.org/10.1021/acsami.4c10198")</f>
        <v>http://dx.doi.org/10.1021/acsami.4c10198</v>
      </c>
      <c r="Z87" s="4" t="s">
        <v>305</v>
      </c>
      <c r="AA87" s="4" t="s">
        <v>327</v>
      </c>
      <c r="AB87" s="4" t="s">
        <v>305</v>
      </c>
      <c r="AC87" s="4" t="s">
        <v>305</v>
      </c>
      <c r="AD87" s="4" t="s">
        <v>305</v>
      </c>
      <c r="AE87" s="4" t="s">
        <v>305</v>
      </c>
      <c r="AF87" s="4" t="s">
        <v>305</v>
      </c>
      <c r="AG87" s="4">
        <v>39287360</v>
      </c>
      <c r="AH87" s="4" t="s">
        <v>305</v>
      </c>
      <c r="AI87" s="4" t="s">
        <v>305</v>
      </c>
      <c r="AJ87" s="4" t="s">
        <v>305</v>
      </c>
      <c r="AK87" s="4" t="s">
        <v>305</v>
      </c>
      <c r="AL87" s="4" t="s">
        <v>1069</v>
      </c>
      <c r="AM87" s="4" t="str">
        <f>HYPERLINK("https%3A%2F%2Fwww.webofscience.com%2Fwos%2Fwoscc%2Ffull-record%2FWOS:001314985500001","View Full Record in Web of Science")</f>
        <v>View Full Record in Web of Science</v>
      </c>
    </row>
    <row r="88" spans="1:39">
      <c r="A88" s="4" t="s">
        <v>296</v>
      </c>
      <c r="B88" s="4" t="s">
        <v>1070</v>
      </c>
      <c r="C88" s="4" t="s">
        <v>1071</v>
      </c>
      <c r="D88" s="4" t="s">
        <v>1072</v>
      </c>
      <c r="E88" s="4" t="s">
        <v>1073</v>
      </c>
      <c r="F88" s="4" t="s">
        <v>1074</v>
      </c>
      <c r="G88" s="4" t="s">
        <v>305</v>
      </c>
      <c r="H88" s="4" t="s">
        <v>1075</v>
      </c>
      <c r="I88" s="4" t="s">
        <v>1076</v>
      </c>
      <c r="J88" s="4" t="s">
        <v>305</v>
      </c>
      <c r="K88" s="4" t="s">
        <v>305</v>
      </c>
      <c r="L88" s="4" t="s">
        <v>305</v>
      </c>
      <c r="M88" s="4" t="s">
        <v>622</v>
      </c>
      <c r="N88" s="4">
        <v>2024</v>
      </c>
      <c r="O88" s="4">
        <v>38</v>
      </c>
      <c r="P88" s="4">
        <v>8</v>
      </c>
      <c r="Q88" s="4" t="s">
        <v>305</v>
      </c>
      <c r="R88" s="4" t="s">
        <v>305</v>
      </c>
      <c r="S88" s="4" t="s">
        <v>305</v>
      </c>
      <c r="T88" s="4" t="s">
        <v>305</v>
      </c>
      <c r="U88" s="4" t="s">
        <v>305</v>
      </c>
      <c r="V88" s="4" t="s">
        <v>305</v>
      </c>
      <c r="W88" s="4" t="s">
        <v>1077</v>
      </c>
      <c r="X88" s="4" t="s">
        <v>1078</v>
      </c>
      <c r="Y88" s="4" t="str">
        <f>HYPERLINK("http://dx.doi.org/10.1002/jbt.23800","http://dx.doi.org/10.1002/jbt.23800")</f>
        <v>http://dx.doi.org/10.1002/jbt.23800</v>
      </c>
      <c r="Z88" s="4" t="s">
        <v>305</v>
      </c>
      <c r="AA88" s="4" t="s">
        <v>305</v>
      </c>
      <c r="AB88" s="4" t="s">
        <v>305</v>
      </c>
      <c r="AC88" s="4" t="s">
        <v>305</v>
      </c>
      <c r="AD88" s="4" t="s">
        <v>305</v>
      </c>
      <c r="AE88" s="4" t="s">
        <v>305</v>
      </c>
      <c r="AF88" s="4" t="s">
        <v>305</v>
      </c>
      <c r="AG88" s="4">
        <v>39132781</v>
      </c>
      <c r="AH88" s="4" t="s">
        <v>305</v>
      </c>
      <c r="AI88" s="4" t="s">
        <v>305</v>
      </c>
      <c r="AJ88" s="4" t="s">
        <v>305</v>
      </c>
      <c r="AK88" s="4" t="s">
        <v>305</v>
      </c>
      <c r="AL88" s="4" t="s">
        <v>1079</v>
      </c>
      <c r="AM88" s="4" t="str">
        <f>HYPERLINK("https%3A%2F%2Fwww.webofscience.com%2Fwos%2Fwoscc%2Ffull-record%2FWOS:001289045400001","View Full Record in Web of Science")</f>
        <v>View Full Record in Web of Science</v>
      </c>
    </row>
    <row r="89" spans="1:39">
      <c r="A89" s="4" t="s">
        <v>296</v>
      </c>
      <c r="B89" s="4" t="s">
        <v>1080</v>
      </c>
      <c r="C89" s="4" t="s">
        <v>1081</v>
      </c>
      <c r="D89" s="4" t="s">
        <v>1082</v>
      </c>
      <c r="E89" s="4" t="s">
        <v>1083</v>
      </c>
      <c r="F89" s="4" t="s">
        <v>1084</v>
      </c>
      <c r="G89" s="4" t="s">
        <v>1085</v>
      </c>
      <c r="H89" s="4" t="s">
        <v>1086</v>
      </c>
      <c r="I89" s="4" t="s">
        <v>1087</v>
      </c>
      <c r="J89" s="4" t="s">
        <v>305</v>
      </c>
      <c r="K89" s="4" t="s">
        <v>305</v>
      </c>
      <c r="L89" s="4" t="s">
        <v>305</v>
      </c>
      <c r="M89" s="4" t="s">
        <v>1088</v>
      </c>
      <c r="N89" s="4">
        <v>2024</v>
      </c>
      <c r="O89" s="4" t="s">
        <v>305</v>
      </c>
      <c r="P89" s="4" t="s">
        <v>305</v>
      </c>
      <c r="Q89" s="4" t="s">
        <v>305</v>
      </c>
      <c r="R89" s="4" t="s">
        <v>305</v>
      </c>
      <c r="S89" s="4" t="s">
        <v>305</v>
      </c>
      <c r="T89" s="4" t="s">
        <v>305</v>
      </c>
      <c r="U89" s="4" t="s">
        <v>305</v>
      </c>
      <c r="V89" s="4" t="s">
        <v>305</v>
      </c>
      <c r="W89" s="4" t="s">
        <v>305</v>
      </c>
      <c r="X89" s="4" t="s">
        <v>1089</v>
      </c>
      <c r="Y89" s="4" t="str">
        <f>HYPERLINK("http://dx.doi.org/10.1109/TNNLS.2024.3439545","http://dx.doi.org/10.1109/TNNLS.2024.3439545")</f>
        <v>http://dx.doi.org/10.1109/TNNLS.2024.3439545</v>
      </c>
      <c r="Z89" s="4" t="s">
        <v>305</v>
      </c>
      <c r="AA89" s="4" t="s">
        <v>376</v>
      </c>
      <c r="AB89" s="4" t="s">
        <v>305</v>
      </c>
      <c r="AC89" s="4" t="s">
        <v>305</v>
      </c>
      <c r="AD89" s="4" t="s">
        <v>305</v>
      </c>
      <c r="AE89" s="4" t="s">
        <v>305</v>
      </c>
      <c r="AF89" s="4" t="s">
        <v>305</v>
      </c>
      <c r="AG89" s="4">
        <v>39141461</v>
      </c>
      <c r="AH89" s="4" t="s">
        <v>305</v>
      </c>
      <c r="AI89" s="4" t="s">
        <v>305</v>
      </c>
      <c r="AJ89" s="4" t="s">
        <v>305</v>
      </c>
      <c r="AK89" s="4" t="s">
        <v>305</v>
      </c>
      <c r="AL89" s="4" t="s">
        <v>1090</v>
      </c>
      <c r="AM89" s="4" t="str">
        <f>HYPERLINK("https%3A%2F%2Fwww.webofscience.com%2Fwos%2Fwoscc%2Ffull-record%2FWOS:001292757400001","View Full Record in Web of Science")</f>
        <v>View Full Record in Web of Science</v>
      </c>
    </row>
    <row r="90" spans="1:39">
      <c r="A90" s="4" t="s">
        <v>296</v>
      </c>
      <c r="B90" s="4" t="s">
        <v>1091</v>
      </c>
      <c r="C90" s="4" t="s">
        <v>1092</v>
      </c>
      <c r="D90" s="4" t="s">
        <v>1093</v>
      </c>
      <c r="E90" s="4" t="s">
        <v>596</v>
      </c>
      <c r="F90" s="4" t="s">
        <v>1094</v>
      </c>
      <c r="G90" s="4" t="s">
        <v>1095</v>
      </c>
      <c r="H90" s="4" t="s">
        <v>597</v>
      </c>
      <c r="I90" s="4" t="s">
        <v>598</v>
      </c>
      <c r="J90" s="4" t="s">
        <v>305</v>
      </c>
      <c r="K90" s="4" t="s">
        <v>305</v>
      </c>
      <c r="L90" s="4" t="s">
        <v>305</v>
      </c>
      <c r="M90" s="4" t="s">
        <v>1096</v>
      </c>
      <c r="N90" s="4">
        <v>2024</v>
      </c>
      <c r="O90" s="4">
        <v>953</v>
      </c>
      <c r="P90" s="4" t="s">
        <v>305</v>
      </c>
      <c r="Q90" s="4" t="s">
        <v>305</v>
      </c>
      <c r="R90" s="4" t="s">
        <v>305</v>
      </c>
      <c r="S90" s="4" t="s">
        <v>305</v>
      </c>
      <c r="T90" s="4" t="s">
        <v>305</v>
      </c>
      <c r="U90" s="4" t="s">
        <v>305</v>
      </c>
      <c r="V90" s="4" t="s">
        <v>305</v>
      </c>
      <c r="W90" s="4">
        <v>176177</v>
      </c>
      <c r="X90" s="4" t="s">
        <v>1097</v>
      </c>
      <c r="Y90" s="4" t="str">
        <f>HYPERLINK("http://dx.doi.org/10.1016/j.scitotenv.2024.176177","http://dx.doi.org/10.1016/j.scitotenv.2024.176177")</f>
        <v>http://dx.doi.org/10.1016/j.scitotenv.2024.176177</v>
      </c>
      <c r="Z90" s="4" t="s">
        <v>305</v>
      </c>
      <c r="AA90" s="4" t="s">
        <v>327</v>
      </c>
      <c r="AB90" s="4" t="s">
        <v>305</v>
      </c>
      <c r="AC90" s="4" t="s">
        <v>305</v>
      </c>
      <c r="AD90" s="4" t="s">
        <v>305</v>
      </c>
      <c r="AE90" s="4" t="s">
        <v>305</v>
      </c>
      <c r="AF90" s="4" t="s">
        <v>305</v>
      </c>
      <c r="AG90" s="4">
        <v>39260484</v>
      </c>
      <c r="AH90" s="4" t="s">
        <v>305</v>
      </c>
      <c r="AI90" s="4" t="s">
        <v>305</v>
      </c>
      <c r="AJ90" s="4" t="s">
        <v>305</v>
      </c>
      <c r="AK90" s="4" t="s">
        <v>305</v>
      </c>
      <c r="AL90" s="4" t="s">
        <v>1098</v>
      </c>
      <c r="AM90" s="4" t="str">
        <f>HYPERLINK("https%3A%2F%2Fwww.webofscience.com%2Fwos%2Fwoscc%2Ffull-record%2FWOS:001316371300001","View Full Record in Web of Science")</f>
        <v>View Full Record in Web of Science</v>
      </c>
    </row>
    <row r="91" spans="1:39">
      <c r="A91" s="4" t="s">
        <v>296</v>
      </c>
      <c r="B91" s="4" t="s">
        <v>1099</v>
      </c>
      <c r="C91" s="4" t="s">
        <v>1100</v>
      </c>
      <c r="D91" s="4" t="s">
        <v>1101</v>
      </c>
      <c r="E91" s="4" t="s">
        <v>875</v>
      </c>
      <c r="F91" s="4" t="s">
        <v>1102</v>
      </c>
      <c r="G91" s="4" t="s">
        <v>1103</v>
      </c>
      <c r="H91" s="4" t="s">
        <v>877</v>
      </c>
      <c r="I91" s="4" t="s">
        <v>878</v>
      </c>
      <c r="J91" s="4" t="s">
        <v>305</v>
      </c>
      <c r="K91" s="4" t="s">
        <v>305</v>
      </c>
      <c r="L91" s="4" t="s">
        <v>305</v>
      </c>
      <c r="M91" s="4" t="s">
        <v>879</v>
      </c>
      <c r="N91" s="4">
        <v>2024</v>
      </c>
      <c r="O91" s="4">
        <v>39</v>
      </c>
      <c r="P91" s="4">
        <v>9</v>
      </c>
      <c r="Q91" s="4" t="s">
        <v>305</v>
      </c>
      <c r="R91" s="4" t="s">
        <v>305</v>
      </c>
      <c r="S91" s="4" t="s">
        <v>305</v>
      </c>
      <c r="T91" s="4" t="s">
        <v>305</v>
      </c>
      <c r="U91" s="4">
        <v>2309</v>
      </c>
      <c r="V91" s="4">
        <v>2318</v>
      </c>
      <c r="W91" s="4" t="s">
        <v>305</v>
      </c>
      <c r="X91" s="4" t="s">
        <v>1104</v>
      </c>
      <c r="Y91" s="4" t="str">
        <f>HYPERLINK("http://dx.doi.org/10.1039/d4ja00151f","http://dx.doi.org/10.1039/d4ja00151f")</f>
        <v>http://dx.doi.org/10.1039/d4ja00151f</v>
      </c>
      <c r="Z91" s="4" t="s">
        <v>305</v>
      </c>
      <c r="AA91" s="4" t="s">
        <v>308</v>
      </c>
      <c r="AB91" s="4" t="s">
        <v>305</v>
      </c>
      <c r="AC91" s="4" t="s">
        <v>305</v>
      </c>
      <c r="AD91" s="4" t="s">
        <v>305</v>
      </c>
      <c r="AE91" s="4" t="s">
        <v>305</v>
      </c>
      <c r="AF91" s="4" t="s">
        <v>305</v>
      </c>
      <c r="AG91" s="4" t="s">
        <v>305</v>
      </c>
      <c r="AH91" s="4" t="s">
        <v>305</v>
      </c>
      <c r="AI91" s="4" t="s">
        <v>305</v>
      </c>
      <c r="AJ91" s="4" t="s">
        <v>305</v>
      </c>
      <c r="AK91" s="4" t="s">
        <v>305</v>
      </c>
      <c r="AL91" s="4" t="s">
        <v>1105</v>
      </c>
      <c r="AM91" s="4" t="str">
        <f>HYPERLINK("https%3A%2F%2Fwww.webofscience.com%2Fwos%2Fwoscc%2Ffull-record%2FWOS:001272506300001","View Full Record in Web of Science")</f>
        <v>View Full Record in Web of Science</v>
      </c>
    </row>
    <row r="92" spans="1:39">
      <c r="A92" s="4" t="s">
        <v>296</v>
      </c>
      <c r="B92" s="4" t="s">
        <v>1106</v>
      </c>
      <c r="C92" s="4" t="s">
        <v>1107</v>
      </c>
      <c r="D92" s="4" t="s">
        <v>1108</v>
      </c>
      <c r="E92" s="4" t="s">
        <v>1109</v>
      </c>
      <c r="F92" s="4" t="s">
        <v>1110</v>
      </c>
      <c r="G92" s="4" t="s">
        <v>1111</v>
      </c>
      <c r="H92" s="4" t="s">
        <v>1112</v>
      </c>
      <c r="I92" s="4" t="s">
        <v>1113</v>
      </c>
      <c r="J92" s="4" t="s">
        <v>305</v>
      </c>
      <c r="K92" s="4" t="s">
        <v>305</v>
      </c>
      <c r="L92" s="4" t="s">
        <v>305</v>
      </c>
      <c r="M92" s="4" t="s">
        <v>346</v>
      </c>
      <c r="N92" s="4">
        <v>2024</v>
      </c>
      <c r="O92" s="4">
        <v>35</v>
      </c>
      <c r="P92" s="4">
        <v>19</v>
      </c>
      <c r="Q92" s="4" t="s">
        <v>305</v>
      </c>
      <c r="R92" s="4" t="s">
        <v>305</v>
      </c>
      <c r="S92" s="4" t="s">
        <v>305</v>
      </c>
      <c r="T92" s="4" t="s">
        <v>305</v>
      </c>
      <c r="U92" s="4" t="s">
        <v>305</v>
      </c>
      <c r="V92" s="4" t="s">
        <v>305</v>
      </c>
      <c r="W92" s="4">
        <v>1342</v>
      </c>
      <c r="X92" s="4" t="s">
        <v>1114</v>
      </c>
      <c r="Y92" s="4" t="str">
        <f>HYPERLINK("http://dx.doi.org/10.1007/s10854-024-13069-3","http://dx.doi.org/10.1007/s10854-024-13069-3")</f>
        <v>http://dx.doi.org/10.1007/s10854-024-13069-3</v>
      </c>
      <c r="Z92" s="4" t="s">
        <v>305</v>
      </c>
      <c r="AA92" s="4" t="s">
        <v>305</v>
      </c>
      <c r="AB92" s="4" t="s">
        <v>305</v>
      </c>
      <c r="AC92" s="4" t="s">
        <v>305</v>
      </c>
      <c r="AD92" s="4" t="s">
        <v>305</v>
      </c>
      <c r="AE92" s="4" t="s">
        <v>305</v>
      </c>
      <c r="AF92" s="4" t="s">
        <v>305</v>
      </c>
      <c r="AG92" s="4" t="s">
        <v>305</v>
      </c>
      <c r="AH92" s="4" t="s">
        <v>305</v>
      </c>
      <c r="AI92" s="4" t="s">
        <v>305</v>
      </c>
      <c r="AJ92" s="4" t="s">
        <v>305</v>
      </c>
      <c r="AK92" s="4" t="s">
        <v>305</v>
      </c>
      <c r="AL92" s="4" t="s">
        <v>1115</v>
      </c>
      <c r="AM92" s="4" t="str">
        <f>HYPERLINK("https%3A%2F%2Fwww.webofscience.com%2Fwos%2Fwoscc%2Ffull-record%2FWOS:001263129300001","View Full Record in Web of Science")</f>
        <v>View Full Record in Web of Science</v>
      </c>
    </row>
    <row r="93" spans="1:36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  <c r="AJ93" s="4"/>
    </row>
    <row r="94" spans="1:36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  <c r="AJ94" s="4"/>
    </row>
    <row r="95" spans="1:36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  <c r="AJ95" s="4"/>
    </row>
    <row r="96" spans="1:36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  <c r="AJ96" s="4"/>
    </row>
    <row r="97" spans="1:36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  <c r="AJ97" s="4"/>
    </row>
    <row r="98" spans="1:36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  <c r="AJ98" s="4"/>
    </row>
    <row r="99" spans="1:36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  <c r="AJ99" s="4"/>
    </row>
    <row r="100" spans="1:36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  <c r="AJ100" s="4"/>
    </row>
    <row r="101" spans="1:36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  <c r="AJ101" s="4"/>
    </row>
    <row r="102" spans="1:36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  <c r="AJ102" s="4"/>
    </row>
    <row r="103" spans="1:36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  <c r="AJ103" s="4"/>
    </row>
    <row r="104" spans="1:36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  <c r="AJ104" s="4"/>
    </row>
    <row r="105" spans="1:36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  <c r="AJ105" s="4"/>
    </row>
    <row r="106" spans="1:36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  <c r="AJ106" s="4"/>
    </row>
    <row r="107" spans="1:36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  <c r="AJ107" s="4"/>
    </row>
    <row r="108" spans="1:36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  <c r="AJ108" s="4"/>
    </row>
    <row r="109" spans="1:36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  <c r="AJ109" s="4"/>
    </row>
    <row r="110" spans="1:36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  <c r="AJ110" s="4"/>
    </row>
    <row r="111" spans="1:36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  <c r="AJ111" s="4"/>
    </row>
    <row r="112" spans="1:19">
      <c r="A112" s="5"/>
      <c r="B112" s="4"/>
      <c r="C112" s="4"/>
      <c r="D112" s="4"/>
      <c r="E112" s="4"/>
      <c r="F112" s="5"/>
      <c r="G112" s="5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</row>
    <row r="113" spans="1:19">
      <c r="A113" s="5"/>
      <c r="B113" s="4"/>
      <c r="C113" s="4"/>
      <c r="D113" s="4"/>
      <c r="E113" s="4"/>
      <c r="F113" s="5"/>
      <c r="G113" s="5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</row>
    <row r="114" spans="1:19">
      <c r="A114" s="5"/>
      <c r="B114" s="4"/>
      <c r="C114" s="4"/>
      <c r="D114" s="4"/>
      <c r="E114" s="4"/>
      <c r="F114" s="5"/>
      <c r="G114" s="5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</row>
    <row r="115" spans="1:19">
      <c r="A115" s="5"/>
      <c r="B115" s="4"/>
      <c r="C115" s="4"/>
      <c r="D115" s="4"/>
      <c r="E115" s="4"/>
      <c r="F115" s="5"/>
      <c r="G115" s="5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</row>
    <row r="116" spans="1:19">
      <c r="A116" s="5"/>
      <c r="B116" s="4"/>
      <c r="C116" s="4"/>
      <c r="D116" s="4"/>
      <c r="E116" s="4"/>
      <c r="F116" s="5"/>
      <c r="G116" s="5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</row>
    <row r="117" spans="1:19">
      <c r="A117" s="5"/>
      <c r="B117" s="4"/>
      <c r="C117" s="4"/>
      <c r="D117" s="4"/>
      <c r="E117" s="4"/>
      <c r="F117" s="5"/>
      <c r="G117" s="5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</row>
    <row r="118" spans="1:19">
      <c r="A118" s="5"/>
      <c r="B118" s="4"/>
      <c r="C118" s="4"/>
      <c r="D118" s="4"/>
      <c r="E118" s="4"/>
      <c r="F118" s="5"/>
      <c r="G118" s="5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</row>
    <row r="119" spans="1:19">
      <c r="A119" s="5"/>
      <c r="B119" s="4"/>
      <c r="C119" s="4"/>
      <c r="D119" s="4"/>
      <c r="E119" s="4"/>
      <c r="F119" s="5"/>
      <c r="G119" s="5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</row>
    <row r="120" spans="1:19">
      <c r="A120" s="5"/>
      <c r="B120" s="4"/>
      <c r="C120" s="4"/>
      <c r="D120" s="4"/>
      <c r="E120" s="4"/>
      <c r="F120" s="5"/>
      <c r="G120" s="5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</row>
    <row r="121" spans="1:19">
      <c r="A121" s="5"/>
      <c r="B121" s="4"/>
      <c r="C121" s="4"/>
      <c r="D121" s="4"/>
      <c r="E121" s="4"/>
      <c r="F121" s="5"/>
      <c r="G121" s="5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</row>
    <row r="122" spans="1:19">
      <c r="A122" s="5"/>
      <c r="B122" s="4"/>
      <c r="C122" s="4"/>
      <c r="D122" s="4"/>
      <c r="E122" s="4"/>
      <c r="F122" s="5"/>
      <c r="G122" s="5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</row>
    <row r="123" spans="1:19">
      <c r="A123" s="5"/>
      <c r="B123" s="4"/>
      <c r="C123" s="4"/>
      <c r="D123" s="4"/>
      <c r="E123" s="4"/>
      <c r="F123" s="5"/>
      <c r="G123" s="5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</row>
    <row r="124" spans="1:19">
      <c r="A124" s="5"/>
      <c r="B124" s="4"/>
      <c r="C124" s="4"/>
      <c r="D124" s="4"/>
      <c r="E124" s="4"/>
      <c r="F124" s="5"/>
      <c r="G124" s="5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</row>
    <row r="125" spans="1:19">
      <c r="A125" s="5"/>
      <c r="B125" s="4"/>
      <c r="C125" s="4"/>
      <c r="D125" s="4"/>
      <c r="E125" s="4"/>
      <c r="F125" s="5"/>
      <c r="G125" s="5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</row>
    <row r="126" spans="1:19">
      <c r="A126" s="5"/>
      <c r="B126" s="4"/>
      <c r="C126" s="4"/>
      <c r="D126" s="4"/>
      <c r="E126" s="4"/>
      <c r="F126" s="5"/>
      <c r="G126" s="5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</row>
    <row r="127" spans="1:19">
      <c r="A127" s="5"/>
      <c r="B127" s="4"/>
      <c r="C127" s="4"/>
      <c r="D127" s="4"/>
      <c r="E127" s="4"/>
      <c r="F127" s="5"/>
      <c r="G127" s="5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</row>
    <row r="128" spans="1:19">
      <c r="A128" s="5"/>
      <c r="B128" s="4"/>
      <c r="C128" s="4"/>
      <c r="D128" s="4"/>
      <c r="E128" s="4"/>
      <c r="F128" s="5"/>
      <c r="G128" s="5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</row>
    <row r="129" spans="1:19">
      <c r="A129" s="5"/>
      <c r="B129" s="4"/>
      <c r="C129" s="4"/>
      <c r="D129" s="4"/>
      <c r="E129" s="4"/>
      <c r="F129" s="5"/>
      <c r="G129" s="5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</row>
    <row r="130" spans="1:19">
      <c r="A130" s="5"/>
      <c r="B130" s="4"/>
      <c r="C130" s="4"/>
      <c r="D130" s="4"/>
      <c r="E130" s="4"/>
      <c r="F130" s="5"/>
      <c r="G130" s="5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</row>
    <row r="131" spans="1:19">
      <c r="A131" s="5"/>
      <c r="B131" s="4"/>
      <c r="C131" s="4"/>
      <c r="D131" s="4"/>
      <c r="E131" s="4"/>
      <c r="F131" s="5"/>
      <c r="G131" s="5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</row>
    <row r="132" spans="1:19">
      <c r="A132" s="5"/>
      <c r="B132" s="4"/>
      <c r="C132" s="4"/>
      <c r="D132" s="4"/>
      <c r="E132" s="4"/>
      <c r="F132" s="5"/>
      <c r="G132" s="5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</row>
    <row r="133" spans="1:19">
      <c r="A133" s="5"/>
      <c r="B133" s="4"/>
      <c r="C133" s="4"/>
      <c r="D133" s="4"/>
      <c r="E133" s="4"/>
      <c r="F133" s="5"/>
      <c r="G133" s="5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</row>
    <row r="134" spans="1:19">
      <c r="A134" s="5"/>
      <c r="B134" s="4"/>
      <c r="C134" s="4"/>
      <c r="D134" s="4"/>
      <c r="E134" s="4"/>
      <c r="F134" s="5"/>
      <c r="G134" s="5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</row>
    <row r="135" spans="1:19">
      <c r="A135" s="5"/>
      <c r="B135" s="4"/>
      <c r="C135" s="4"/>
      <c r="D135" s="4"/>
      <c r="E135" s="4"/>
      <c r="F135" s="5"/>
      <c r="G135" s="5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</row>
    <row r="136" spans="1:19">
      <c r="A136" s="5"/>
      <c r="B136" s="4"/>
      <c r="C136" s="4"/>
      <c r="D136" s="4"/>
      <c r="E136" s="4"/>
      <c r="F136" s="5"/>
      <c r="G136" s="5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</row>
    <row r="137" spans="1:19">
      <c r="A137" s="5"/>
      <c r="B137" s="4"/>
      <c r="C137" s="4"/>
      <c r="D137" s="4"/>
      <c r="E137" s="4"/>
      <c r="F137" s="5"/>
      <c r="G137" s="5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</row>
    <row r="138" spans="1:19">
      <c r="A138" s="5"/>
      <c r="B138" s="4"/>
      <c r="C138" s="4"/>
      <c r="D138" s="4"/>
      <c r="E138" s="4"/>
      <c r="F138" s="5"/>
      <c r="G138" s="5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</row>
    <row r="139" spans="1:19">
      <c r="A139" s="5"/>
      <c r="B139" s="4"/>
      <c r="C139" s="4"/>
      <c r="D139" s="4"/>
      <c r="E139" s="4"/>
      <c r="F139" s="5"/>
      <c r="G139" s="5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</row>
    <row r="140" spans="1:19">
      <c r="A140" s="5"/>
      <c r="B140" s="4"/>
      <c r="C140" s="4"/>
      <c r="D140" s="4"/>
      <c r="E140" s="4"/>
      <c r="F140" s="5"/>
      <c r="G140" s="5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</row>
    <row r="141" spans="1:19">
      <c r="A141" s="5"/>
      <c r="B141" s="4"/>
      <c r="C141" s="4"/>
      <c r="D141" s="4"/>
      <c r="E141" s="4"/>
      <c r="F141" s="5"/>
      <c r="G141" s="5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</row>
    <row r="142" spans="1:19">
      <c r="A142" s="5"/>
      <c r="B142" s="4"/>
      <c r="C142" s="4"/>
      <c r="D142" s="4"/>
      <c r="E142" s="4"/>
      <c r="F142" s="5"/>
      <c r="G142" s="5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</row>
    <row r="143" spans="1:19">
      <c r="A143" s="5"/>
      <c r="B143" s="4"/>
      <c r="C143" s="4"/>
      <c r="D143" s="4"/>
      <c r="E143" s="4"/>
      <c r="F143" s="5"/>
      <c r="G143" s="5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</row>
    <row r="144" spans="1:19">
      <c r="A144" s="5"/>
      <c r="B144" s="4"/>
      <c r="C144" s="4"/>
      <c r="D144" s="4"/>
      <c r="E144" s="4"/>
      <c r="F144" s="5"/>
      <c r="G144" s="5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</row>
    <row r="145" spans="1:19">
      <c r="A145" s="5"/>
      <c r="B145" s="4"/>
      <c r="C145" s="4"/>
      <c r="D145" s="4"/>
      <c r="E145" s="4"/>
      <c r="F145" s="5"/>
      <c r="G145" s="5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</row>
    <row r="146" spans="1:19">
      <c r="A146" s="5"/>
      <c r="B146" s="4"/>
      <c r="C146" s="4"/>
      <c r="D146" s="4"/>
      <c r="E146" s="4"/>
      <c r="F146" s="5"/>
      <c r="G146" s="5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</row>
    <row r="147" spans="1:19">
      <c r="A147" s="5"/>
      <c r="B147" s="4"/>
      <c r="C147" s="4"/>
      <c r="D147" s="4"/>
      <c r="E147" s="4"/>
      <c r="F147" s="5"/>
      <c r="G147" s="5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</row>
    <row r="148" spans="1:19">
      <c r="A148" s="5"/>
      <c r="B148" s="4"/>
      <c r="C148" s="4"/>
      <c r="D148" s="4"/>
      <c r="E148" s="4"/>
      <c r="F148" s="5"/>
      <c r="G148" s="5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</row>
    <row r="149" spans="1:19">
      <c r="A149" s="5"/>
      <c r="B149" s="4"/>
      <c r="C149" s="4"/>
      <c r="D149" s="4"/>
      <c r="E149" s="4"/>
      <c r="F149" s="5"/>
      <c r="G149" s="5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</row>
    <row r="150" spans="1:19">
      <c r="A150" s="5"/>
      <c r="B150" s="4"/>
      <c r="C150" s="4"/>
      <c r="D150" s="4"/>
      <c r="E150" s="4"/>
      <c r="F150" s="5"/>
      <c r="G150" s="5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</row>
    <row r="151" spans="1:19">
      <c r="A151" s="5"/>
      <c r="B151" s="4"/>
      <c r="C151" s="4"/>
      <c r="D151" s="4"/>
      <c r="E151" s="4"/>
      <c r="F151" s="5"/>
      <c r="G151" s="5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</row>
    <row r="152" spans="1:19">
      <c r="A152" s="5"/>
      <c r="B152" s="4"/>
      <c r="C152" s="4"/>
      <c r="D152" s="4"/>
      <c r="E152" s="4"/>
      <c r="F152" s="5"/>
      <c r="G152" s="5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</row>
    <row r="153" spans="1:19">
      <c r="A153" s="5"/>
      <c r="B153" s="4"/>
      <c r="C153" s="4"/>
      <c r="D153" s="4"/>
      <c r="E153" s="4"/>
      <c r="F153" s="5"/>
      <c r="G153" s="5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</row>
    <row r="154" spans="1:19">
      <c r="A154" s="5"/>
      <c r="B154" s="4"/>
      <c r="C154" s="4"/>
      <c r="D154" s="4"/>
      <c r="E154" s="4"/>
      <c r="F154" s="5"/>
      <c r="G154" s="5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</row>
    <row r="155" spans="1:19">
      <c r="A155" s="5"/>
      <c r="B155" s="4"/>
      <c r="C155" s="4"/>
      <c r="D155" s="4"/>
      <c r="E155" s="4"/>
      <c r="F155" s="5"/>
      <c r="G155" s="5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</row>
    <row r="156" spans="1:19">
      <c r="A156" s="5"/>
      <c r="B156" s="4"/>
      <c r="C156" s="4"/>
      <c r="D156" s="4"/>
      <c r="E156" s="4"/>
      <c r="F156" s="5"/>
      <c r="G156" s="5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</row>
    <row r="157" spans="1:19">
      <c r="A157" s="5"/>
      <c r="B157" s="4"/>
      <c r="C157" s="4"/>
      <c r="D157" s="4"/>
      <c r="E157" s="4"/>
      <c r="F157" s="5"/>
      <c r="G157" s="5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</row>
    <row r="158" spans="1:19">
      <c r="A158" s="5"/>
      <c r="B158" s="4"/>
      <c r="C158" s="4"/>
      <c r="D158" s="4"/>
      <c r="E158" s="4"/>
      <c r="F158" s="5"/>
      <c r="G158" s="5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</row>
    <row r="159" spans="1:19">
      <c r="A159" s="5"/>
      <c r="B159" s="4"/>
      <c r="C159" s="4"/>
      <c r="D159" s="4"/>
      <c r="E159" s="4"/>
      <c r="F159" s="5"/>
      <c r="G159" s="5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</row>
    <row r="160" spans="1:19">
      <c r="A160" s="5"/>
      <c r="B160" s="4"/>
      <c r="C160" s="4"/>
      <c r="D160" s="4"/>
      <c r="E160" s="4"/>
      <c r="F160" s="5"/>
      <c r="G160" s="5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</row>
    <row r="161" spans="1:19">
      <c r="A161" s="5"/>
      <c r="B161" s="4"/>
      <c r="C161" s="4"/>
      <c r="D161" s="4"/>
      <c r="E161" s="4"/>
      <c r="F161" s="5"/>
      <c r="G161" s="5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</row>
    <row r="162" spans="1:19">
      <c r="A162" s="5"/>
      <c r="B162" s="4"/>
      <c r="C162" s="4"/>
      <c r="D162" s="4"/>
      <c r="E162" s="4"/>
      <c r="F162" s="5"/>
      <c r="G162" s="5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</row>
    <row r="163" spans="1:19">
      <c r="A163" s="5"/>
      <c r="B163" s="4"/>
      <c r="C163" s="4"/>
      <c r="D163" s="4"/>
      <c r="E163" s="4"/>
      <c r="F163" s="5"/>
      <c r="G163" s="5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</row>
    <row r="164" spans="1:19">
      <c r="A164" s="5"/>
      <c r="B164" s="4"/>
      <c r="C164" s="4"/>
      <c r="D164" s="4"/>
      <c r="E164" s="4"/>
      <c r="F164" s="5"/>
      <c r="G164" s="5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</row>
    <row r="165" spans="1:19">
      <c r="A165" s="5"/>
      <c r="B165" s="4"/>
      <c r="C165" s="4"/>
      <c r="D165" s="4"/>
      <c r="E165" s="4"/>
      <c r="F165" s="5"/>
      <c r="G165" s="5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</row>
    <row r="166" spans="1:19">
      <c r="A166" s="5"/>
      <c r="B166" s="4"/>
      <c r="C166" s="4"/>
      <c r="D166" s="4"/>
      <c r="E166" s="4"/>
      <c r="F166" s="5"/>
      <c r="G166" s="5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</row>
    <row r="167" spans="1:19">
      <c r="A167" s="5"/>
      <c r="B167" s="4"/>
      <c r="C167" s="4"/>
      <c r="D167" s="4"/>
      <c r="E167" s="4"/>
      <c r="F167" s="5"/>
      <c r="G167" s="5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</row>
    <row r="168" spans="1:19">
      <c r="A168" s="5"/>
      <c r="B168" s="4"/>
      <c r="C168" s="4"/>
      <c r="D168" s="4"/>
      <c r="E168" s="4"/>
      <c r="F168" s="5"/>
      <c r="G168" s="5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</row>
    <row r="169" spans="1:19">
      <c r="A169" s="5"/>
      <c r="B169" s="4"/>
      <c r="C169" s="4"/>
      <c r="D169" s="4"/>
      <c r="E169" s="4"/>
      <c r="F169" s="5"/>
      <c r="G169" s="5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</row>
    <row r="170" spans="1:19">
      <c r="A170" s="5"/>
      <c r="B170" s="4"/>
      <c r="C170" s="4"/>
      <c r="D170" s="4"/>
      <c r="E170" s="4"/>
      <c r="F170" s="5"/>
      <c r="G170" s="5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</row>
    <row r="171" spans="1:19">
      <c r="A171" s="5"/>
      <c r="B171" s="4"/>
      <c r="C171" s="4"/>
      <c r="D171" s="4"/>
      <c r="E171" s="4"/>
      <c r="F171" s="5"/>
      <c r="G171" s="5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</row>
    <row r="172" spans="1:19">
      <c r="A172" s="5"/>
      <c r="B172" s="4"/>
      <c r="C172" s="4"/>
      <c r="D172" s="4"/>
      <c r="E172" s="4"/>
      <c r="F172" s="5"/>
      <c r="G172" s="5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</row>
    <row r="173" spans="1:19">
      <c r="A173" s="5"/>
      <c r="B173" s="4"/>
      <c r="C173" s="4"/>
      <c r="D173" s="4"/>
      <c r="E173" s="4"/>
      <c r="F173" s="5"/>
      <c r="G173" s="5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</row>
    <row r="174" spans="1:19">
      <c r="A174" s="5"/>
      <c r="B174" s="4"/>
      <c r="C174" s="4"/>
      <c r="D174" s="4"/>
      <c r="E174" s="4"/>
      <c r="F174" s="5"/>
      <c r="G174" s="5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</row>
    <row r="175" spans="1:19">
      <c r="A175" s="5"/>
      <c r="B175" s="4"/>
      <c r="C175" s="4"/>
      <c r="D175" s="4"/>
      <c r="E175" s="4"/>
      <c r="F175" s="5"/>
      <c r="G175" s="5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</row>
    <row r="176" spans="1:19">
      <c r="A176" s="5"/>
      <c r="B176" s="4"/>
      <c r="C176" s="4"/>
      <c r="D176" s="4"/>
      <c r="E176" s="4"/>
      <c r="F176" s="5"/>
      <c r="G176" s="5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</row>
    <row r="177" spans="1:19">
      <c r="A177" s="5"/>
      <c r="B177" s="4"/>
      <c r="C177" s="4"/>
      <c r="D177" s="4"/>
      <c r="E177" s="4"/>
      <c r="F177" s="5"/>
      <c r="G177" s="5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</row>
    <row r="178" spans="1:19">
      <c r="A178" s="5"/>
      <c r="B178" s="4"/>
      <c r="C178" s="4"/>
      <c r="D178" s="4"/>
      <c r="E178" s="4"/>
      <c r="F178" s="5"/>
      <c r="G178" s="5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</row>
    <row r="179" spans="1:19">
      <c r="A179" s="5"/>
      <c r="B179" s="4"/>
      <c r="C179" s="4"/>
      <c r="D179" s="4"/>
      <c r="E179" s="4"/>
      <c r="F179" s="5"/>
      <c r="G179" s="5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</row>
    <row r="180" spans="1:19">
      <c r="A180" s="5"/>
      <c r="B180" s="4"/>
      <c r="C180" s="4"/>
      <c r="D180" s="4"/>
      <c r="E180" s="4"/>
      <c r="F180" s="5"/>
      <c r="G180" s="5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</row>
    <row r="181" spans="1:19">
      <c r="A181" s="5"/>
      <c r="B181" s="4"/>
      <c r="C181" s="4"/>
      <c r="D181" s="4"/>
      <c r="E181" s="4"/>
      <c r="F181" s="5"/>
      <c r="G181" s="5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</row>
    <row r="182" spans="1:19">
      <c r="A182" s="5"/>
      <c r="B182" s="4"/>
      <c r="C182" s="4"/>
      <c r="D182" s="4"/>
      <c r="E182" s="4"/>
      <c r="F182" s="5"/>
      <c r="G182" s="5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</row>
    <row r="183" spans="1:19">
      <c r="A183" s="5"/>
      <c r="B183" s="4"/>
      <c r="C183" s="4"/>
      <c r="D183" s="4"/>
      <c r="E183" s="4"/>
      <c r="F183" s="5"/>
      <c r="G183" s="5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</row>
    <row r="184" spans="1:19">
      <c r="A184" s="5"/>
      <c r="B184" s="4"/>
      <c r="C184" s="4"/>
      <c r="D184" s="4"/>
      <c r="E184" s="4"/>
      <c r="F184" s="5"/>
      <c r="G184" s="5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</row>
    <row r="185" spans="1:19">
      <c r="A185" s="5"/>
      <c r="B185" s="4"/>
      <c r="C185" s="4"/>
      <c r="D185" s="4"/>
      <c r="E185" s="4"/>
      <c r="F185" s="5"/>
      <c r="G185" s="5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</row>
    <row r="186" spans="1:19">
      <c r="A186" s="5"/>
      <c r="B186" s="4"/>
      <c r="C186" s="4"/>
      <c r="D186" s="4"/>
      <c r="E186" s="4"/>
      <c r="F186" s="5"/>
      <c r="G186" s="5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</row>
    <row r="187" spans="1:19">
      <c r="A187" s="5"/>
      <c r="B187" s="4"/>
      <c r="C187" s="4"/>
      <c r="D187" s="4"/>
      <c r="E187" s="4"/>
      <c r="F187" s="5"/>
      <c r="G187" s="5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</row>
    <row r="188" spans="1:19">
      <c r="A188" s="5"/>
      <c r="B188" s="4"/>
      <c r="C188" s="4"/>
      <c r="D188" s="4"/>
      <c r="E188" s="4"/>
      <c r="F188" s="5"/>
      <c r="G188" s="5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</row>
    <row r="189" spans="1:19">
      <c r="A189" s="5"/>
      <c r="B189" s="4"/>
      <c r="C189" s="4"/>
      <c r="D189" s="4"/>
      <c r="E189" s="4"/>
      <c r="F189" s="5"/>
      <c r="G189" s="5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</row>
    <row r="190" spans="1:19">
      <c r="A190" s="5"/>
      <c r="B190" s="4"/>
      <c r="C190" s="4"/>
      <c r="D190" s="4"/>
      <c r="E190" s="4"/>
      <c r="F190" s="5"/>
      <c r="G190" s="5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</row>
    <row r="191" spans="1:19">
      <c r="A191" s="5"/>
      <c r="B191" s="4"/>
      <c r="C191" s="4"/>
      <c r="D191" s="4"/>
      <c r="E191" s="4"/>
      <c r="F191" s="5"/>
      <c r="G191" s="5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</row>
    <row r="192" spans="1:19">
      <c r="A192" s="5"/>
      <c r="B192" s="4"/>
      <c r="C192" s="4"/>
      <c r="D192" s="4"/>
      <c r="E192" s="4"/>
      <c r="F192" s="5"/>
      <c r="G192" s="5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</row>
    <row r="193" spans="1:19">
      <c r="A193" s="5"/>
      <c r="B193" s="4"/>
      <c r="C193" s="4"/>
      <c r="D193" s="4"/>
      <c r="E193" s="4"/>
      <c r="F193" s="5"/>
      <c r="G193" s="5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</row>
    <row r="194" spans="1:19">
      <c r="A194" s="5"/>
      <c r="B194" s="4"/>
      <c r="C194" s="4"/>
      <c r="D194" s="4"/>
      <c r="E194" s="4"/>
      <c r="F194" s="5"/>
      <c r="G194" s="5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</row>
    <row r="195" spans="1:19">
      <c r="A195" s="5"/>
      <c r="B195" s="4"/>
      <c r="C195" s="4"/>
      <c r="D195" s="4"/>
      <c r="E195" s="4"/>
      <c r="F195" s="5"/>
      <c r="G195" s="5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</row>
    <row r="196" spans="1:19">
      <c r="A196" s="5"/>
      <c r="B196" s="4"/>
      <c r="C196" s="4"/>
      <c r="D196" s="4"/>
      <c r="E196" s="4"/>
      <c r="F196" s="5"/>
      <c r="G196" s="5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</row>
    <row r="197" spans="1:19">
      <c r="A197" s="5"/>
      <c r="B197" s="4"/>
      <c r="C197" s="4"/>
      <c r="D197" s="4"/>
      <c r="E197" s="4"/>
      <c r="F197" s="5"/>
      <c r="G197" s="5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</row>
    <row r="198" spans="1:19">
      <c r="A198" s="5"/>
      <c r="B198" s="4"/>
      <c r="C198" s="4"/>
      <c r="D198" s="4"/>
      <c r="E198" s="4"/>
      <c r="F198" s="5"/>
      <c r="G198" s="5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</row>
    <row r="199" spans="1:19">
      <c r="A199" s="5"/>
      <c r="B199" s="4"/>
      <c r="C199" s="4"/>
      <c r="D199" s="4"/>
      <c r="E199" s="4"/>
      <c r="F199" s="5"/>
      <c r="G199" s="5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</row>
    <row r="200" spans="1:19">
      <c r="A200" s="5"/>
      <c r="B200" s="4"/>
      <c r="C200" s="4"/>
      <c r="D200" s="4"/>
      <c r="E200" s="4"/>
      <c r="F200" s="5"/>
      <c r="G200" s="5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</row>
    <row r="201" spans="1:19">
      <c r="A201" s="5"/>
      <c r="B201" s="4"/>
      <c r="C201" s="4"/>
      <c r="D201" s="4"/>
      <c r="E201" s="4"/>
      <c r="F201" s="5"/>
      <c r="G201" s="5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</row>
    <row r="202" spans="1:19">
      <c r="A202" s="5"/>
      <c r="B202" s="4"/>
      <c r="C202" s="4"/>
      <c r="D202" s="4"/>
      <c r="E202" s="4"/>
      <c r="F202" s="5"/>
      <c r="G202" s="5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</row>
    <row r="203" spans="1:19">
      <c r="A203" s="5"/>
      <c r="B203" s="4"/>
      <c r="C203" s="4"/>
      <c r="D203" s="4"/>
      <c r="E203" s="4"/>
      <c r="F203" s="5"/>
      <c r="G203" s="5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</row>
    <row r="204" spans="1:19">
      <c r="A204" s="5"/>
      <c r="B204" s="4"/>
      <c r="C204" s="4"/>
      <c r="D204" s="4"/>
      <c r="E204" s="4"/>
      <c r="F204" s="5"/>
      <c r="G204" s="5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</row>
    <row r="205" spans="1:19">
      <c r="A205" s="5"/>
      <c r="B205" s="4"/>
      <c r="C205" s="4"/>
      <c r="D205" s="4"/>
      <c r="E205" s="4"/>
      <c r="F205" s="5"/>
      <c r="G205" s="5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</row>
    <row r="206" spans="1:19">
      <c r="A206" s="5"/>
      <c r="B206" s="4"/>
      <c r="C206" s="4"/>
      <c r="D206" s="4"/>
      <c r="E206" s="4"/>
      <c r="F206" s="5"/>
      <c r="G206" s="5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</row>
    <row r="207" spans="1:19">
      <c r="A207" s="5"/>
      <c r="B207" s="4"/>
      <c r="C207" s="4"/>
      <c r="D207" s="4"/>
      <c r="E207" s="4"/>
      <c r="F207" s="5"/>
      <c r="G207" s="5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</row>
    <row r="208" spans="1:19">
      <c r="A208" s="5"/>
      <c r="B208" s="4"/>
      <c r="C208" s="4"/>
      <c r="D208" s="4"/>
      <c r="E208" s="4"/>
      <c r="F208" s="5"/>
      <c r="G208" s="5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</row>
    <row r="209" spans="1:19">
      <c r="A209" s="5"/>
      <c r="B209" s="4"/>
      <c r="C209" s="4"/>
      <c r="D209" s="4"/>
      <c r="E209" s="4"/>
      <c r="F209" s="5"/>
      <c r="G209" s="5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</row>
    <row r="210" spans="1:19">
      <c r="A210" s="5"/>
      <c r="B210" s="4"/>
      <c r="C210" s="4"/>
      <c r="D210" s="4"/>
      <c r="E210" s="4"/>
      <c r="F210" s="5"/>
      <c r="G210" s="5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</row>
    <row r="211" spans="1:19">
      <c r="A211" s="5"/>
      <c r="B211" s="4"/>
      <c r="C211" s="4"/>
      <c r="D211" s="4"/>
      <c r="E211" s="4"/>
      <c r="F211" s="5"/>
      <c r="G211" s="5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</row>
    <row r="212" spans="1:19">
      <c r="A212" s="5"/>
      <c r="B212" s="4"/>
      <c r="C212" s="4"/>
      <c r="D212" s="4"/>
      <c r="E212" s="4"/>
      <c r="F212" s="5"/>
      <c r="G212" s="5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</row>
    <row r="213" spans="1:19">
      <c r="A213" s="5"/>
      <c r="B213" s="4"/>
      <c r="C213" s="4"/>
      <c r="D213" s="4"/>
      <c r="E213" s="4"/>
      <c r="F213" s="5"/>
      <c r="G213" s="5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</row>
    <row r="214" spans="1:19">
      <c r="A214" s="5"/>
      <c r="B214" s="4"/>
      <c r="C214" s="4"/>
      <c r="D214" s="4"/>
      <c r="E214" s="4"/>
      <c r="F214" s="5"/>
      <c r="G214" s="5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</row>
    <row r="215" spans="1:19">
      <c r="A215" s="5"/>
      <c r="B215" s="4"/>
      <c r="C215" s="4"/>
      <c r="D215" s="4"/>
      <c r="E215" s="4"/>
      <c r="F215" s="5"/>
      <c r="G215" s="5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</row>
    <row r="216" spans="1:19">
      <c r="A216" s="5"/>
      <c r="B216" s="4"/>
      <c r="C216" s="4"/>
      <c r="D216" s="4"/>
      <c r="E216" s="4"/>
      <c r="F216" s="5"/>
      <c r="G216" s="5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</row>
    <row r="217" spans="1:19">
      <c r="A217" s="5"/>
      <c r="B217" s="4"/>
      <c r="C217" s="4"/>
      <c r="D217" s="4"/>
      <c r="E217" s="4"/>
      <c r="F217" s="5"/>
      <c r="G217" s="5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</row>
    <row r="218" spans="1:19">
      <c r="A218" s="5"/>
      <c r="B218" s="4"/>
      <c r="C218" s="4"/>
      <c r="D218" s="4"/>
      <c r="E218" s="4"/>
      <c r="F218" s="5"/>
      <c r="G218" s="5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</row>
    <row r="219" spans="1:19">
      <c r="A219" s="5"/>
      <c r="B219" s="4"/>
      <c r="C219" s="4"/>
      <c r="D219" s="4"/>
      <c r="E219" s="4"/>
      <c r="F219" s="5"/>
      <c r="G219" s="5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</row>
    <row r="220" spans="1:19">
      <c r="A220" s="5"/>
      <c r="B220" s="4"/>
      <c r="C220" s="4"/>
      <c r="D220" s="4"/>
      <c r="E220" s="4"/>
      <c r="F220" s="5"/>
      <c r="G220" s="5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</row>
    <row r="221" spans="1:19">
      <c r="A221" s="5"/>
      <c r="B221" s="4"/>
      <c r="C221" s="4"/>
      <c r="D221" s="4"/>
      <c r="E221" s="4"/>
      <c r="F221" s="5"/>
      <c r="G221" s="5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</row>
    <row r="222" spans="1:19">
      <c r="A222" s="5"/>
      <c r="B222" s="4"/>
      <c r="C222" s="4"/>
      <c r="D222" s="4"/>
      <c r="E222" s="4"/>
      <c r="F222" s="5"/>
      <c r="G222" s="5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</row>
    <row r="223" spans="1:19">
      <c r="A223" s="5"/>
      <c r="B223" s="4"/>
      <c r="C223" s="4"/>
      <c r="D223" s="4"/>
      <c r="E223" s="4"/>
      <c r="F223" s="5"/>
      <c r="G223" s="5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</row>
    <row r="224" spans="1:19">
      <c r="A224" s="5"/>
      <c r="B224" s="4"/>
      <c r="C224" s="4"/>
      <c r="D224" s="4"/>
      <c r="E224" s="4"/>
      <c r="F224" s="5"/>
      <c r="G224" s="5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</row>
    <row r="225" spans="1:19">
      <c r="A225" s="5"/>
      <c r="B225" s="4"/>
      <c r="C225" s="4"/>
      <c r="D225" s="4"/>
      <c r="E225" s="4"/>
      <c r="F225" s="5"/>
      <c r="G225" s="5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</row>
    <row r="226" spans="1:19">
      <c r="A226" s="5"/>
      <c r="B226" s="4"/>
      <c r="C226" s="4"/>
      <c r="D226" s="4"/>
      <c r="E226" s="4"/>
      <c r="F226" s="5"/>
      <c r="G226" s="5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</row>
    <row r="227" spans="1:19">
      <c r="A227" s="5"/>
      <c r="B227" s="4"/>
      <c r="C227" s="4"/>
      <c r="D227" s="4"/>
      <c r="E227" s="4"/>
      <c r="F227" s="5"/>
      <c r="G227" s="5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</row>
    <row r="228" spans="1:19">
      <c r="A228" s="5"/>
      <c r="B228" s="4"/>
      <c r="C228" s="4"/>
      <c r="D228" s="4"/>
      <c r="E228" s="4"/>
      <c r="F228" s="5"/>
      <c r="G228" s="5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</row>
    <row r="229" spans="1:19">
      <c r="A229" s="5"/>
      <c r="B229" s="4"/>
      <c r="C229" s="4"/>
      <c r="D229" s="4"/>
      <c r="E229" s="4"/>
      <c r="F229" s="5"/>
      <c r="G229" s="5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</row>
    <row r="230" spans="1:19">
      <c r="A230" s="5"/>
      <c r="B230" s="4"/>
      <c r="C230" s="4"/>
      <c r="D230" s="4"/>
      <c r="E230" s="4"/>
      <c r="F230" s="5"/>
      <c r="G230" s="5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</row>
    <row r="231" spans="1:19">
      <c r="A231" s="5"/>
      <c r="B231" s="4"/>
      <c r="C231" s="4"/>
      <c r="D231" s="4"/>
      <c r="E231" s="4"/>
      <c r="F231" s="5"/>
      <c r="G231" s="5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</row>
    <row r="232" spans="1:19">
      <c r="A232" s="5"/>
      <c r="B232" s="4"/>
      <c r="C232" s="4"/>
      <c r="D232" s="4"/>
      <c r="E232" s="4"/>
      <c r="F232" s="5"/>
      <c r="G232" s="5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</row>
    <row r="233" spans="1:19">
      <c r="A233" s="5"/>
      <c r="B233" s="4"/>
      <c r="C233" s="4"/>
      <c r="D233" s="4"/>
      <c r="E233" s="4"/>
      <c r="F233" s="5"/>
      <c r="G233" s="5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</row>
    <row r="234" spans="1:19">
      <c r="A234" s="5"/>
      <c r="B234" s="4"/>
      <c r="C234" s="4"/>
      <c r="D234" s="4"/>
      <c r="E234" s="4"/>
      <c r="F234" s="5"/>
      <c r="G234" s="5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</row>
    <row r="235" spans="1:19">
      <c r="A235" s="5"/>
      <c r="B235" s="4"/>
      <c r="C235" s="4"/>
      <c r="D235" s="4"/>
      <c r="E235" s="4"/>
      <c r="F235" s="5"/>
      <c r="G235" s="5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</row>
    <row r="236" spans="1:19">
      <c r="A236" s="5"/>
      <c r="B236" s="4"/>
      <c r="C236" s="4"/>
      <c r="D236" s="4"/>
      <c r="E236" s="4"/>
      <c r="F236" s="5"/>
      <c r="G236" s="5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</row>
    <row r="237" spans="1:19">
      <c r="A237" s="5"/>
      <c r="B237" s="4"/>
      <c r="C237" s="4"/>
      <c r="D237" s="4"/>
      <c r="E237" s="4"/>
      <c r="F237" s="5"/>
      <c r="G237" s="5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</row>
    <row r="238" spans="1:19">
      <c r="A238" s="5"/>
      <c r="B238" s="4"/>
      <c r="C238" s="4"/>
      <c r="D238" s="4"/>
      <c r="E238" s="4"/>
      <c r="F238" s="5"/>
      <c r="G238" s="5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</row>
    <row r="239" spans="1:19">
      <c r="A239" s="5"/>
      <c r="B239" s="4"/>
      <c r="C239" s="4"/>
      <c r="D239" s="4"/>
      <c r="E239" s="4"/>
      <c r="F239" s="5"/>
      <c r="G239" s="5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</row>
    <row r="240" spans="1:19">
      <c r="A240" s="5"/>
      <c r="B240" s="4"/>
      <c r="C240" s="4"/>
      <c r="D240" s="4"/>
      <c r="E240" s="4"/>
      <c r="F240" s="5"/>
      <c r="G240" s="5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</row>
    <row r="241" spans="1:19">
      <c r="A241" s="5"/>
      <c r="B241" s="4"/>
      <c r="C241" s="4"/>
      <c r="D241" s="4"/>
      <c r="E241" s="4"/>
      <c r="F241" s="5"/>
      <c r="G241" s="5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</row>
    <row r="242" spans="1:19">
      <c r="A242" s="5"/>
      <c r="B242" s="4"/>
      <c r="C242" s="4"/>
      <c r="D242" s="4"/>
      <c r="E242" s="4"/>
      <c r="F242" s="5"/>
      <c r="G242" s="5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</row>
    <row r="243" spans="1:19">
      <c r="A243" s="5"/>
      <c r="B243" s="4"/>
      <c r="C243" s="4"/>
      <c r="D243" s="4"/>
      <c r="E243" s="4"/>
      <c r="F243" s="5"/>
      <c r="G243" s="5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</row>
    <row r="244" spans="1:19">
      <c r="A244" s="5"/>
      <c r="B244" s="4"/>
      <c r="C244" s="4"/>
      <c r="D244" s="4"/>
      <c r="E244" s="4"/>
      <c r="F244" s="5"/>
      <c r="G244" s="5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</row>
    <row r="245" spans="1:19">
      <c r="A245" s="5"/>
      <c r="B245" s="4"/>
      <c r="C245" s="4"/>
      <c r="D245" s="4"/>
      <c r="E245" s="4"/>
      <c r="F245" s="5"/>
      <c r="G245" s="5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</row>
    <row r="246" spans="1:19">
      <c r="A246" s="5"/>
      <c r="B246" s="4"/>
      <c r="C246" s="4"/>
      <c r="D246" s="4"/>
      <c r="E246" s="4"/>
      <c r="F246" s="5"/>
      <c r="G246" s="5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</row>
    <row r="247" spans="1:19">
      <c r="A247" s="5"/>
      <c r="B247" s="4"/>
      <c r="C247" s="4"/>
      <c r="D247" s="4"/>
      <c r="E247" s="4"/>
      <c r="F247" s="5"/>
      <c r="G247" s="5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</row>
    <row r="248" spans="1:19">
      <c r="A248" s="5"/>
      <c r="B248" s="4"/>
      <c r="C248" s="4"/>
      <c r="D248" s="4"/>
      <c r="E248" s="4"/>
      <c r="F248" s="5"/>
      <c r="G248" s="5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</row>
    <row r="249" spans="1:19">
      <c r="A249" s="5"/>
      <c r="B249" s="4"/>
      <c r="C249" s="4"/>
      <c r="D249" s="4"/>
      <c r="E249" s="4"/>
      <c r="F249" s="5"/>
      <c r="G249" s="5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</row>
    <row r="250" spans="1:19">
      <c r="A250" s="5"/>
      <c r="B250" s="4"/>
      <c r="C250" s="4"/>
      <c r="D250" s="4"/>
      <c r="E250" s="4"/>
      <c r="F250" s="5"/>
      <c r="G250" s="5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</row>
    <row r="251" spans="1:19">
      <c r="A251" s="5"/>
      <c r="B251" s="4"/>
      <c r="C251" s="4"/>
      <c r="D251" s="4"/>
      <c r="E251" s="4"/>
      <c r="F251" s="5"/>
      <c r="G251" s="5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</row>
    <row r="252" spans="1:19">
      <c r="A252" s="5"/>
      <c r="B252" s="4"/>
      <c r="C252" s="4"/>
      <c r="D252" s="4"/>
      <c r="E252" s="4"/>
      <c r="F252" s="5"/>
      <c r="G252" s="5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</row>
    <row r="253" spans="1:19">
      <c r="A253" s="5"/>
      <c r="B253" s="4"/>
      <c r="C253" s="4"/>
      <c r="D253" s="4"/>
      <c r="E253" s="4"/>
      <c r="F253" s="5"/>
      <c r="G253" s="5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</row>
    <row r="254" spans="1:19">
      <c r="A254" s="5"/>
      <c r="B254" s="4"/>
      <c r="C254" s="4"/>
      <c r="D254" s="4"/>
      <c r="E254" s="4"/>
      <c r="F254" s="5"/>
      <c r="G254" s="5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</row>
    <row r="255" spans="1:19">
      <c r="A255" s="5"/>
      <c r="B255" s="4"/>
      <c r="C255" s="4"/>
      <c r="D255" s="4"/>
      <c r="E255" s="4"/>
      <c r="F255" s="5"/>
      <c r="G255" s="5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</row>
    <row r="256" spans="1:19">
      <c r="A256" s="5"/>
      <c r="B256" s="4"/>
      <c r="C256" s="4"/>
      <c r="D256" s="4"/>
      <c r="E256" s="4"/>
      <c r="F256" s="5"/>
      <c r="G256" s="5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</row>
    <row r="257" spans="1:19">
      <c r="A257" s="5"/>
      <c r="B257" s="4"/>
      <c r="C257" s="4"/>
      <c r="D257" s="4"/>
      <c r="E257" s="4"/>
      <c r="F257" s="5"/>
      <c r="G257" s="5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</row>
    <row r="258" spans="1:19">
      <c r="A258" s="5"/>
      <c r="B258" s="4"/>
      <c r="C258" s="4"/>
      <c r="D258" s="4"/>
      <c r="E258" s="4"/>
      <c r="F258" s="5"/>
      <c r="G258" s="5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</row>
    <row r="259" spans="1:19">
      <c r="A259" s="5"/>
      <c r="B259" s="4"/>
      <c r="C259" s="4"/>
      <c r="D259" s="4"/>
      <c r="E259" s="4"/>
      <c r="F259" s="5"/>
      <c r="G259" s="5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</row>
    <row r="260" spans="1:19">
      <c r="A260" s="5"/>
      <c r="B260" s="4"/>
      <c r="C260" s="4"/>
      <c r="D260" s="4"/>
      <c r="E260" s="4"/>
      <c r="F260" s="5"/>
      <c r="G260" s="5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</row>
    <row r="261" spans="1:19">
      <c r="A261" s="5"/>
      <c r="B261" s="4"/>
      <c r="C261" s="4"/>
      <c r="D261" s="4"/>
      <c r="E261" s="4"/>
      <c r="F261" s="5"/>
      <c r="G261" s="5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</row>
    <row r="262" spans="1:19">
      <c r="A262" s="5"/>
      <c r="B262" s="4"/>
      <c r="C262" s="4"/>
      <c r="D262" s="4"/>
      <c r="E262" s="4"/>
      <c r="F262" s="5"/>
      <c r="G262" s="5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</row>
    <row r="263" spans="1:19">
      <c r="A263" s="5"/>
      <c r="B263" s="4"/>
      <c r="C263" s="4"/>
      <c r="D263" s="4"/>
      <c r="E263" s="4"/>
      <c r="F263" s="5"/>
      <c r="G263" s="5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</row>
    <row r="264" spans="1:19">
      <c r="A264" s="5"/>
      <c r="B264" s="4"/>
      <c r="C264" s="4"/>
      <c r="D264" s="4"/>
      <c r="E264" s="4"/>
      <c r="F264" s="5"/>
      <c r="G264" s="5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</row>
    <row r="265" spans="1:19">
      <c r="A265" s="5"/>
      <c r="B265" s="4"/>
      <c r="C265" s="4"/>
      <c r="D265" s="4"/>
      <c r="E265" s="4"/>
      <c r="F265" s="5"/>
      <c r="G265" s="5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</row>
    <row r="266" spans="1:19">
      <c r="A266" s="5"/>
      <c r="B266" s="4"/>
      <c r="C266" s="4"/>
      <c r="D266" s="4"/>
      <c r="E266" s="4"/>
      <c r="F266" s="5"/>
      <c r="G266" s="5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</row>
    <row r="267" spans="1:19">
      <c r="A267" s="5"/>
      <c r="B267" s="4"/>
      <c r="C267" s="4"/>
      <c r="D267" s="4"/>
      <c r="E267" s="4"/>
      <c r="F267" s="5"/>
      <c r="G267" s="5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</row>
    <row r="268" spans="1:19">
      <c r="A268" s="5"/>
      <c r="B268" s="4"/>
      <c r="C268" s="4"/>
      <c r="D268" s="4"/>
      <c r="E268" s="4"/>
      <c r="F268" s="5"/>
      <c r="G268" s="5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</row>
    <row r="269" spans="1:19">
      <c r="A269" s="5"/>
      <c r="B269" s="4"/>
      <c r="C269" s="4"/>
      <c r="D269" s="4"/>
      <c r="E269" s="4"/>
      <c r="F269" s="5"/>
      <c r="G269" s="5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</row>
    <row r="270" spans="1:19">
      <c r="A270" s="5"/>
      <c r="B270" s="4"/>
      <c r="C270" s="4"/>
      <c r="D270" s="4"/>
      <c r="E270" s="4"/>
      <c r="F270" s="5"/>
      <c r="G270" s="5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</row>
    <row r="271" spans="1:19">
      <c r="A271" s="5"/>
      <c r="B271" s="4"/>
      <c r="C271" s="4"/>
      <c r="D271" s="4"/>
      <c r="E271" s="4"/>
      <c r="F271" s="5"/>
      <c r="G271" s="5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</row>
    <row r="272" spans="1:19">
      <c r="A272" s="5"/>
      <c r="B272" s="4"/>
      <c r="C272" s="4"/>
      <c r="D272" s="4"/>
      <c r="E272" s="4"/>
      <c r="F272" s="5"/>
      <c r="G272" s="5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</row>
    <row r="273" spans="1:19">
      <c r="A273" s="5"/>
      <c r="B273" s="4"/>
      <c r="C273" s="4"/>
      <c r="D273" s="4"/>
      <c r="E273" s="4"/>
      <c r="F273" s="5"/>
      <c r="G273" s="5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</row>
    <row r="274" spans="1:19">
      <c r="A274" s="5"/>
      <c r="B274" s="4"/>
      <c r="C274" s="4"/>
      <c r="D274" s="4"/>
      <c r="E274" s="4"/>
      <c r="F274" s="5"/>
      <c r="G274" s="5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</row>
    <row r="275" spans="1:19">
      <c r="A275" s="5"/>
      <c r="B275" s="4"/>
      <c r="C275" s="4"/>
      <c r="D275" s="4"/>
      <c r="E275" s="4"/>
      <c r="F275" s="5"/>
      <c r="G275" s="5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</row>
    <row r="276" spans="1:19">
      <c r="A276" s="5"/>
      <c r="B276" s="4"/>
      <c r="C276" s="4"/>
      <c r="D276" s="4"/>
      <c r="E276" s="4"/>
      <c r="F276" s="5"/>
      <c r="G276" s="5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</row>
    <row r="277" spans="1:19">
      <c r="A277" s="5"/>
      <c r="B277" s="4"/>
      <c r="C277" s="4"/>
      <c r="D277" s="4"/>
      <c r="E277" s="4"/>
      <c r="F277" s="5"/>
      <c r="G277" s="5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</row>
    <row r="278" spans="1:19">
      <c r="A278" s="5"/>
      <c r="B278" s="4"/>
      <c r="C278" s="4"/>
      <c r="D278" s="4"/>
      <c r="E278" s="4"/>
      <c r="F278" s="5"/>
      <c r="G278" s="5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</row>
    <row r="279" spans="1:19">
      <c r="A279" s="5"/>
      <c r="B279" s="4"/>
      <c r="C279" s="4"/>
      <c r="D279" s="4"/>
      <c r="E279" s="4"/>
      <c r="F279" s="5"/>
      <c r="G279" s="5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</row>
    <row r="280" spans="1:19">
      <c r="A280" s="5"/>
      <c r="B280" s="4"/>
      <c r="C280" s="4"/>
      <c r="D280" s="4"/>
      <c r="E280" s="4"/>
      <c r="F280" s="5"/>
      <c r="G280" s="5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</row>
    <row r="281" spans="1:19">
      <c r="A281" s="5"/>
      <c r="B281" s="4"/>
      <c r="C281" s="4"/>
      <c r="D281" s="4"/>
      <c r="E281" s="4"/>
      <c r="F281" s="5"/>
      <c r="G281" s="5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</row>
    <row r="282" spans="1:19">
      <c r="A282" s="5"/>
      <c r="B282" s="4"/>
      <c r="C282" s="4"/>
      <c r="D282" s="4"/>
      <c r="E282" s="4"/>
      <c r="F282" s="5"/>
      <c r="G282" s="5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</row>
    <row r="283" spans="1:19">
      <c r="A283" s="5"/>
      <c r="B283" s="4"/>
      <c r="C283" s="4"/>
      <c r="D283" s="4"/>
      <c r="E283" s="4"/>
      <c r="F283" s="5"/>
      <c r="G283" s="5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</row>
    <row r="284" spans="1:19">
      <c r="A284" s="5"/>
      <c r="B284" s="4"/>
      <c r="C284" s="4"/>
      <c r="D284" s="4"/>
      <c r="E284" s="4"/>
      <c r="F284" s="5"/>
      <c r="G284" s="5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</row>
    <row r="285" spans="1:19">
      <c r="A285" s="5"/>
      <c r="B285" s="4"/>
      <c r="C285" s="4"/>
      <c r="D285" s="4"/>
      <c r="E285" s="4"/>
      <c r="F285" s="5"/>
      <c r="G285" s="5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</row>
    <row r="286" spans="1:19">
      <c r="A286" s="5"/>
      <c r="B286" s="4"/>
      <c r="C286" s="4"/>
      <c r="D286" s="4"/>
      <c r="E286" s="4"/>
      <c r="F286" s="5"/>
      <c r="G286" s="5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</row>
    <row r="287" spans="1:19">
      <c r="A287" s="5"/>
      <c r="B287" s="4"/>
      <c r="C287" s="4"/>
      <c r="D287" s="4"/>
      <c r="E287" s="4"/>
      <c r="F287" s="5"/>
      <c r="G287" s="5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</row>
    <row r="288" spans="1:19">
      <c r="A288" s="5"/>
      <c r="B288" s="4"/>
      <c r="C288" s="4"/>
      <c r="D288" s="4"/>
      <c r="E288" s="4"/>
      <c r="F288" s="5"/>
      <c r="G288" s="5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</row>
    <row r="289" spans="1:19">
      <c r="A289" s="5"/>
      <c r="B289" s="4"/>
      <c r="C289" s="4"/>
      <c r="D289" s="4"/>
      <c r="E289" s="4"/>
      <c r="F289" s="5"/>
      <c r="G289" s="5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</row>
    <row r="290" spans="1:19">
      <c r="A290" s="5"/>
      <c r="B290" s="4"/>
      <c r="C290" s="4"/>
      <c r="D290" s="4"/>
      <c r="E290" s="4"/>
      <c r="F290" s="5"/>
      <c r="G290" s="5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</row>
    <row r="291" spans="1:19">
      <c r="A291" s="5"/>
      <c r="B291" s="4"/>
      <c r="C291" s="4"/>
      <c r="D291" s="4"/>
      <c r="E291" s="4"/>
      <c r="F291" s="5"/>
      <c r="G291" s="5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</row>
    <row r="292" spans="1:19">
      <c r="A292" s="5"/>
      <c r="B292" s="4"/>
      <c r="C292" s="4"/>
      <c r="D292" s="4"/>
      <c r="E292" s="4"/>
      <c r="F292" s="5"/>
      <c r="G292" s="5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</row>
    <row r="293" spans="1:19">
      <c r="A293" s="5"/>
      <c r="B293" s="4"/>
      <c r="C293" s="4"/>
      <c r="D293" s="4"/>
      <c r="E293" s="4"/>
      <c r="F293" s="5"/>
      <c r="G293" s="5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</row>
    <row r="294" spans="1:19">
      <c r="A294" s="5"/>
      <c r="B294" s="4"/>
      <c r="C294" s="4"/>
      <c r="D294" s="4"/>
      <c r="E294" s="4"/>
      <c r="F294" s="5"/>
      <c r="G294" s="5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</row>
    <row r="295" spans="1:19">
      <c r="A295" s="5"/>
      <c r="B295" s="4"/>
      <c r="C295" s="4"/>
      <c r="D295" s="4"/>
      <c r="E295" s="4"/>
      <c r="F295" s="5"/>
      <c r="G295" s="5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</row>
    <row r="296" spans="1:19">
      <c r="A296" s="5"/>
      <c r="B296" s="4"/>
      <c r="C296" s="4"/>
      <c r="D296" s="4"/>
      <c r="E296" s="4"/>
      <c r="F296" s="5"/>
      <c r="G296" s="5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</row>
    <row r="297" spans="1:19">
      <c r="A297" s="5"/>
      <c r="B297" s="4"/>
      <c r="C297" s="4"/>
      <c r="D297" s="4"/>
      <c r="E297" s="4"/>
      <c r="F297" s="5"/>
      <c r="G297" s="5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</row>
    <row r="298" spans="1:19">
      <c r="A298" s="5"/>
      <c r="B298" s="4"/>
      <c r="C298" s="4"/>
      <c r="D298" s="4"/>
      <c r="E298" s="4"/>
      <c r="F298" s="5"/>
      <c r="G298" s="5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</row>
    <row r="299" spans="1:19">
      <c r="A299" s="5"/>
      <c r="B299" s="4"/>
      <c r="C299" s="4"/>
      <c r="D299" s="4"/>
      <c r="E299" s="4"/>
      <c r="F299" s="5"/>
      <c r="G299" s="5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</row>
    <row r="300" spans="1:19">
      <c r="A300" s="5"/>
      <c r="B300" s="4"/>
      <c r="C300" s="4"/>
      <c r="D300" s="4"/>
      <c r="E300" s="4"/>
      <c r="F300" s="5"/>
      <c r="G300" s="5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</row>
    <row r="301" spans="1:19">
      <c r="A301" s="5"/>
      <c r="B301" s="4"/>
      <c r="C301" s="4"/>
      <c r="D301" s="4"/>
      <c r="E301" s="4"/>
      <c r="F301" s="5"/>
      <c r="G301" s="5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</row>
    <row r="302" spans="1:19">
      <c r="A302" s="5"/>
      <c r="B302" s="4"/>
      <c r="C302" s="4"/>
      <c r="D302" s="4"/>
      <c r="E302" s="4"/>
      <c r="F302" s="5"/>
      <c r="G302" s="5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</row>
    <row r="303" spans="1:19">
      <c r="A303" s="5"/>
      <c r="B303" s="4"/>
      <c r="C303" s="4"/>
      <c r="D303" s="4"/>
      <c r="E303" s="4"/>
      <c r="F303" s="5"/>
      <c r="G303" s="5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</row>
    <row r="304" spans="1:19">
      <c r="A304" s="5"/>
      <c r="B304" s="4"/>
      <c r="C304" s="4"/>
      <c r="D304" s="4"/>
      <c r="E304" s="4"/>
      <c r="F304" s="5"/>
      <c r="G304" s="5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</row>
    <row r="305" spans="1:19">
      <c r="A305" s="5"/>
      <c r="B305" s="4"/>
      <c r="C305" s="4"/>
      <c r="D305" s="4"/>
      <c r="E305" s="4"/>
      <c r="F305" s="5"/>
      <c r="G305" s="5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</row>
    <row r="306" spans="1:19">
      <c r="A306" s="5"/>
      <c r="B306" s="4"/>
      <c r="C306" s="4"/>
      <c r="D306" s="4"/>
      <c r="E306" s="4"/>
      <c r="F306" s="5"/>
      <c r="G306" s="5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</row>
    <row r="307" spans="1:19">
      <c r="A307" s="5"/>
      <c r="B307" s="4"/>
      <c r="C307" s="4"/>
      <c r="D307" s="4"/>
      <c r="E307" s="4"/>
      <c r="F307" s="5"/>
      <c r="G307" s="5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</row>
    <row r="308" spans="1:19">
      <c r="A308" s="5"/>
      <c r="B308" s="4"/>
      <c r="C308" s="4"/>
      <c r="D308" s="4"/>
      <c r="E308" s="4"/>
      <c r="F308" s="5"/>
      <c r="G308" s="5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</row>
    <row r="309" spans="1:19">
      <c r="A309" s="5"/>
      <c r="B309" s="4"/>
      <c r="C309" s="4"/>
      <c r="D309" s="4"/>
      <c r="E309" s="4"/>
      <c r="F309" s="5"/>
      <c r="G309" s="5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</row>
    <row r="310" spans="1:19">
      <c r="A310" s="5"/>
      <c r="B310" s="4"/>
      <c r="C310" s="4"/>
      <c r="D310" s="4"/>
      <c r="E310" s="4"/>
      <c r="F310" s="5"/>
      <c r="G310" s="5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</row>
    <row r="311" spans="1:19">
      <c r="A311" s="5"/>
      <c r="B311" s="4"/>
      <c r="C311" s="4"/>
      <c r="D311" s="4"/>
      <c r="E311" s="4"/>
      <c r="F311" s="5"/>
      <c r="G311" s="5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</row>
    <row r="312" spans="1:19">
      <c r="A312" s="5"/>
      <c r="B312" s="4"/>
      <c r="C312" s="4"/>
      <c r="D312" s="4"/>
      <c r="E312" s="4"/>
      <c r="F312" s="5"/>
      <c r="G312" s="5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</row>
    <row r="313" spans="1:19">
      <c r="A313" s="5"/>
      <c r="B313" s="4"/>
      <c r="C313" s="4"/>
      <c r="D313" s="4"/>
      <c r="E313" s="4"/>
      <c r="F313" s="5"/>
      <c r="G313" s="5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</row>
    <row r="314" spans="1:19">
      <c r="A314" s="5"/>
      <c r="B314" s="4"/>
      <c r="C314" s="4"/>
      <c r="D314" s="4"/>
      <c r="E314" s="4"/>
      <c r="F314" s="5"/>
      <c r="G314" s="5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</row>
    <row r="315" spans="1:19">
      <c r="A315" s="5"/>
      <c r="B315" s="4"/>
      <c r="C315" s="4"/>
      <c r="D315" s="4"/>
      <c r="E315" s="4"/>
      <c r="F315" s="5"/>
      <c r="G315" s="5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</row>
    <row r="316" spans="1:19">
      <c r="A316" s="5"/>
      <c r="B316" s="4"/>
      <c r="C316" s="4"/>
      <c r="D316" s="4"/>
      <c r="E316" s="4"/>
      <c r="F316" s="5"/>
      <c r="G316" s="5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</row>
    <row r="317" spans="1:19">
      <c r="A317" s="5"/>
      <c r="B317" s="4"/>
      <c r="C317" s="4"/>
      <c r="D317" s="4"/>
      <c r="E317" s="4"/>
      <c r="F317" s="5"/>
      <c r="G317" s="5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</row>
    <row r="318" spans="1:19">
      <c r="A318" s="5"/>
      <c r="B318" s="4"/>
      <c r="C318" s="4"/>
      <c r="D318" s="4"/>
      <c r="E318" s="4"/>
      <c r="F318" s="5"/>
      <c r="G318" s="5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</row>
    <row r="319" spans="1:19">
      <c r="A319" s="5"/>
      <c r="B319" s="4"/>
      <c r="C319" s="4"/>
      <c r="D319" s="4"/>
      <c r="E319" s="4"/>
      <c r="F319" s="5"/>
      <c r="G319" s="5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</row>
    <row r="320" spans="1:19">
      <c r="A320" s="5"/>
      <c r="B320" s="4"/>
      <c r="C320" s="4"/>
      <c r="D320" s="4"/>
      <c r="E320" s="4"/>
      <c r="F320" s="5"/>
      <c r="G320" s="5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</row>
    <row r="321" spans="1:19">
      <c r="A321" s="5"/>
      <c r="B321" s="4"/>
      <c r="C321" s="4"/>
      <c r="D321" s="4"/>
      <c r="E321" s="4"/>
      <c r="F321" s="5"/>
      <c r="G321" s="5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</row>
    <row r="322" spans="1:19">
      <c r="A322" s="5"/>
      <c r="B322" s="4"/>
      <c r="C322" s="4"/>
      <c r="D322" s="4"/>
      <c r="E322" s="4"/>
      <c r="F322" s="5"/>
      <c r="G322" s="5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</row>
    <row r="323" spans="1:19">
      <c r="A323" s="5"/>
      <c r="B323" s="4"/>
      <c r="C323" s="4"/>
      <c r="D323" s="4"/>
      <c r="E323" s="4"/>
      <c r="F323" s="5"/>
      <c r="G323" s="5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</row>
    <row r="324" spans="1:19">
      <c r="A324" s="5"/>
      <c r="B324" s="4"/>
      <c r="C324" s="4"/>
      <c r="D324" s="4"/>
      <c r="E324" s="4"/>
      <c r="F324" s="5"/>
      <c r="G324" s="5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</row>
    <row r="325" spans="1:19">
      <c r="A325" s="5"/>
      <c r="B325" s="4"/>
      <c r="C325" s="4"/>
      <c r="D325" s="4"/>
      <c r="E325" s="4"/>
      <c r="F325" s="5"/>
      <c r="G325" s="5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</row>
    <row r="326" spans="1:19">
      <c r="A326" s="5"/>
      <c r="B326" s="4"/>
      <c r="C326" s="4"/>
      <c r="D326" s="4"/>
      <c r="E326" s="4"/>
      <c r="F326" s="5"/>
      <c r="G326" s="5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</row>
    <row r="327" spans="1:19">
      <c r="A327" s="5"/>
      <c r="B327" s="4"/>
      <c r="C327" s="4"/>
      <c r="D327" s="4"/>
      <c r="E327" s="4"/>
      <c r="F327" s="5"/>
      <c r="G327" s="5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</row>
    <row r="328" spans="1:19">
      <c r="A328" s="5"/>
      <c r="B328" s="4"/>
      <c r="C328" s="4"/>
      <c r="D328" s="4"/>
      <c r="E328" s="4"/>
      <c r="F328" s="5"/>
      <c r="G328" s="5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</row>
    <row r="329" spans="1:19">
      <c r="A329" s="5"/>
      <c r="B329" s="4"/>
      <c r="C329" s="4"/>
      <c r="D329" s="4"/>
      <c r="E329" s="4"/>
      <c r="F329" s="5"/>
      <c r="G329" s="5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</row>
    <row r="330" spans="1:19">
      <c r="A330" s="5"/>
      <c r="B330" s="4"/>
      <c r="C330" s="4"/>
      <c r="D330" s="4"/>
      <c r="E330" s="4"/>
      <c r="F330" s="5"/>
      <c r="G330" s="5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</row>
    <row r="331" spans="1:19">
      <c r="A331" s="5"/>
      <c r="B331" s="4"/>
      <c r="C331" s="4"/>
      <c r="D331" s="4"/>
      <c r="E331" s="4"/>
      <c r="F331" s="5"/>
      <c r="G331" s="5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</row>
    <row r="332" spans="1:19">
      <c r="A332" s="5"/>
      <c r="B332" s="4"/>
      <c r="C332" s="4"/>
      <c r="D332" s="4"/>
      <c r="E332" s="4"/>
      <c r="F332" s="5"/>
      <c r="G332" s="5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</row>
    <row r="333" spans="1:19">
      <c r="A333" s="5"/>
      <c r="B333" s="4"/>
      <c r="C333" s="4"/>
      <c r="D333" s="4"/>
      <c r="E333" s="4"/>
      <c r="F333" s="5"/>
      <c r="G333" s="5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</row>
    <row r="334" spans="1:19">
      <c r="A334" s="5"/>
      <c r="B334" s="4"/>
      <c r="C334" s="4"/>
      <c r="D334" s="4"/>
      <c r="E334" s="4"/>
      <c r="F334" s="5"/>
      <c r="G334" s="5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</row>
    <row r="335" spans="1:19">
      <c r="A335" s="5"/>
      <c r="B335" s="4"/>
      <c r="C335" s="4"/>
      <c r="D335" s="4"/>
      <c r="E335" s="4"/>
      <c r="F335" s="5"/>
      <c r="G335" s="5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</row>
    <row r="336" spans="1:19">
      <c r="A336" s="5"/>
      <c r="B336" s="4"/>
      <c r="C336" s="4"/>
      <c r="D336" s="4"/>
      <c r="E336" s="4"/>
      <c r="F336" s="5"/>
      <c r="G336" s="5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</row>
    <row r="337" spans="1:19">
      <c r="A337" s="5"/>
      <c r="B337" s="4"/>
      <c r="C337" s="4"/>
      <c r="D337" s="4"/>
      <c r="E337" s="4"/>
      <c r="F337" s="5"/>
      <c r="G337" s="5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</row>
    <row r="338" spans="1:19">
      <c r="A338" s="5"/>
      <c r="B338" s="4"/>
      <c r="C338" s="4"/>
      <c r="D338" s="4"/>
      <c r="E338" s="4"/>
      <c r="F338" s="5"/>
      <c r="G338" s="5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</row>
    <row r="339" spans="1:19">
      <c r="A339" s="5"/>
      <c r="B339" s="4"/>
      <c r="C339" s="4"/>
      <c r="D339" s="4"/>
      <c r="E339" s="4"/>
      <c r="F339" s="5"/>
      <c r="G339" s="5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</row>
    <row r="340" spans="1:19">
      <c r="A340" s="5"/>
      <c r="B340" s="4"/>
      <c r="C340" s="4"/>
      <c r="D340" s="4"/>
      <c r="E340" s="4"/>
      <c r="F340" s="5"/>
      <c r="G340" s="5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</row>
    <row r="341" spans="1:19">
      <c r="A341" s="5"/>
      <c r="B341" s="4"/>
      <c r="C341" s="4"/>
      <c r="D341" s="4"/>
      <c r="E341" s="4"/>
      <c r="F341" s="5"/>
      <c r="G341" s="5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</row>
    <row r="342" spans="1:19">
      <c r="A342" s="5"/>
      <c r="B342" s="4"/>
      <c r="C342" s="4"/>
      <c r="D342" s="4"/>
      <c r="E342" s="4"/>
      <c r="F342" s="5"/>
      <c r="G342" s="5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</row>
    <row r="343" spans="1:19">
      <c r="A343" s="5"/>
      <c r="B343" s="4"/>
      <c r="C343" s="4"/>
      <c r="D343" s="4"/>
      <c r="E343" s="4"/>
      <c r="F343" s="5"/>
      <c r="G343" s="5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</row>
    <row r="344" spans="1:19">
      <c r="A344" s="5"/>
      <c r="B344" s="4"/>
      <c r="C344" s="4"/>
      <c r="D344" s="4"/>
      <c r="E344" s="4"/>
      <c r="F344" s="5"/>
      <c r="G344" s="5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</row>
    <row r="345" spans="1:19">
      <c r="A345" s="5"/>
      <c r="B345" s="4"/>
      <c r="C345" s="4"/>
      <c r="D345" s="4"/>
      <c r="E345" s="4"/>
      <c r="F345" s="5"/>
      <c r="G345" s="5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</row>
    <row r="346" spans="1:19">
      <c r="A346" s="5"/>
      <c r="B346" s="4"/>
      <c r="C346" s="4"/>
      <c r="D346" s="4"/>
      <c r="E346" s="4"/>
      <c r="F346" s="5"/>
      <c r="G346" s="5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</row>
    <row r="347" spans="1:19">
      <c r="A347" s="5"/>
      <c r="B347" s="4"/>
      <c r="C347" s="4"/>
      <c r="D347" s="4"/>
      <c r="E347" s="4"/>
      <c r="F347" s="5"/>
      <c r="G347" s="5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数据结果</vt:lpstr>
      <vt:lpstr>北大核心发文明细</vt:lpstr>
      <vt:lpstr>CSSCI（含扩展版）发文</vt:lpstr>
      <vt:lpstr>SCIE发文明细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文姚 丁</dc:creator>
  <cp:lastModifiedBy>曹泰峰</cp:lastModifiedBy>
  <dcterms:created xsi:type="dcterms:W3CDTF">2024-09-12T01:23:00Z</dcterms:created>
  <dcterms:modified xsi:type="dcterms:W3CDTF">2024-12-04T02:55:23Z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F8D77AF06A654E698B600F30A8515D88_13</vt:lpwstr>
  </property>
  <property fmtid="{D5CDD505-2E9C-101B-9397-08002B2CF9AE}" pid="3" name="KSOProductBuildVer">
    <vt:lpwstr>2052-12.1.0.18276</vt:lpwstr>
  </property>
</Properties>
</file>